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INGSTON 01-09-2017\ROMANIA HISTORIC RALLY\RHGR\A GRAVEL 2023 - 20 au 24 juin 2023\1 - Règlement - Sécurité\"/>
    </mc:Choice>
  </mc:AlternateContent>
  <xr:revisionPtr revIDLastSave="0" documentId="8_{117F6F75-40A0-49CB-B3BF-A5F8269B5D6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 ORAR" sheetId="1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H17" i="1" l="1"/>
  <c r="H18" i="1" s="1"/>
  <c r="H19" i="1" s="1"/>
  <c r="H20" i="1" s="1"/>
  <c r="H21" i="1" s="1"/>
  <c r="H22" i="1" s="1"/>
  <c r="E110" i="1"/>
  <c r="E119" i="1"/>
  <c r="E117" i="1"/>
  <c r="E115" i="1"/>
  <c r="E108" i="1"/>
  <c r="E106" i="1"/>
  <c r="E104" i="1"/>
  <c r="E102" i="1"/>
  <c r="D22" i="1"/>
  <c r="E21" i="1"/>
  <c r="E19" i="1"/>
  <c r="C22" i="1"/>
  <c r="G106" i="1" l="1"/>
  <c r="D120" i="1"/>
  <c r="C120" i="1"/>
  <c r="G115" i="1"/>
  <c r="E113" i="1"/>
  <c r="G113" i="1" s="1"/>
  <c r="G108" i="1"/>
  <c r="D146" i="1" l="1"/>
  <c r="C146" i="1"/>
  <c r="H132" i="1"/>
  <c r="E143" i="1"/>
  <c r="H100" i="1"/>
  <c r="D82" i="1" l="1"/>
  <c r="C82" i="1"/>
  <c r="E81" i="1"/>
  <c r="G21" i="1"/>
  <c r="E145" i="1" l="1"/>
  <c r="E132" i="1"/>
  <c r="E140" i="1"/>
  <c r="E138" i="1"/>
  <c r="E136" i="1"/>
  <c r="E134" i="1"/>
  <c r="E79" i="1"/>
  <c r="E74" i="1"/>
  <c r="E72" i="1"/>
  <c r="E70" i="1"/>
  <c r="E68" i="1"/>
  <c r="E54" i="1"/>
  <c r="E52" i="1"/>
  <c r="E50" i="1"/>
  <c r="E48" i="1"/>
  <c r="E46" i="1"/>
  <c r="E43" i="1"/>
  <c r="E41" i="1"/>
  <c r="E39" i="1"/>
  <c r="E37" i="1"/>
  <c r="D55" i="1"/>
  <c r="H101" i="1"/>
  <c r="H102" i="1" s="1"/>
  <c r="H103" i="1" s="1"/>
  <c r="H104" i="1" s="1"/>
  <c r="H105" i="1" s="1"/>
  <c r="H106" i="1" s="1"/>
  <c r="H107" i="1" s="1"/>
  <c r="H108" i="1" s="1"/>
  <c r="H109" i="1" s="1"/>
  <c r="H110" i="1" s="1"/>
  <c r="H112" i="1" s="1"/>
  <c r="H113" i="1" s="1"/>
  <c r="H114" i="1" s="1"/>
  <c r="H115" i="1" s="1"/>
  <c r="H116" i="1" s="1"/>
  <c r="H117" i="1" s="1"/>
  <c r="H118" i="1" s="1"/>
  <c r="H119" i="1" s="1"/>
  <c r="C55" i="1"/>
  <c r="E146" i="1" l="1"/>
  <c r="F146" i="1"/>
  <c r="G143" i="1"/>
  <c r="G138" i="1"/>
  <c r="H133" i="1"/>
  <c r="G43" i="1"/>
  <c r="H134" i="1" l="1"/>
  <c r="H135" i="1" s="1"/>
  <c r="H136" i="1" s="1"/>
  <c r="H137" i="1" s="1"/>
  <c r="G136" i="1"/>
  <c r="H138" i="1" l="1"/>
  <c r="H139" i="1" s="1"/>
  <c r="H140" i="1" s="1"/>
  <c r="H142" i="1" s="1"/>
  <c r="H143" i="1" s="1"/>
  <c r="H144" i="1" s="1"/>
  <c r="H145" i="1" s="1"/>
  <c r="D24" i="2"/>
  <c r="C24" i="2"/>
  <c r="E23" i="2"/>
  <c r="E24" i="2" s="1"/>
  <c r="F24" i="2" s="1"/>
  <c r="E21" i="2"/>
  <c r="G21" i="2" s="1"/>
  <c r="E19" i="2"/>
  <c r="G19" i="2" s="1"/>
  <c r="E16" i="2"/>
  <c r="G16" i="2" s="1"/>
  <c r="E14" i="2"/>
  <c r="G14" i="2" s="1"/>
  <c r="E12" i="2"/>
  <c r="G12" i="2" s="1"/>
  <c r="G10" i="2"/>
  <c r="E10" i="2"/>
  <c r="E8" i="2"/>
  <c r="G8" i="2" s="1"/>
  <c r="H6" i="2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8" i="2" s="1"/>
  <c r="H19" i="2" s="1"/>
  <c r="H20" i="2" s="1"/>
  <c r="H21" i="2" s="1"/>
  <c r="H22" i="2" s="1"/>
  <c r="H23" i="2" s="1"/>
  <c r="H24" i="2" s="1"/>
  <c r="E6" i="2"/>
  <c r="G6" i="2" s="1"/>
  <c r="G23" i="2" l="1"/>
  <c r="E35" i="1"/>
  <c r="E55" i="1" s="1"/>
  <c r="F55" i="1" s="1"/>
  <c r="G104" i="1" l="1"/>
  <c r="G140" i="1"/>
  <c r="G102" i="1" l="1"/>
  <c r="G132" i="1"/>
  <c r="D174" i="1"/>
  <c r="D172" i="1"/>
  <c r="C174" i="1"/>
  <c r="C172" i="1"/>
  <c r="C166" i="1"/>
  <c r="F166" i="1" s="1"/>
  <c r="C168" i="1"/>
  <c r="C170" i="1"/>
  <c r="G134" i="1"/>
  <c r="D168" i="1"/>
  <c r="D166" i="1"/>
  <c r="G19" i="1"/>
  <c r="E17" i="1"/>
  <c r="E22" i="1" s="1"/>
  <c r="F22" i="1" l="1"/>
  <c r="E168" i="1"/>
  <c r="F168" i="1" s="1"/>
  <c r="G17" i="1"/>
  <c r="E174" i="1"/>
  <c r="G145" i="1"/>
  <c r="C176" i="1"/>
  <c r="D176" i="1"/>
  <c r="E172" i="1"/>
  <c r="F172" i="1" s="1"/>
  <c r="D170" i="1" l="1"/>
  <c r="E170" i="1" s="1"/>
  <c r="F170" i="1" s="1"/>
  <c r="H66" i="1"/>
  <c r="H67" i="1" s="1"/>
  <c r="H68" i="1" s="1"/>
  <c r="H69" i="1" s="1"/>
  <c r="H70" i="1" s="1"/>
  <c r="H71" i="1" s="1"/>
  <c r="H72" i="1" s="1"/>
  <c r="H73" i="1" s="1"/>
  <c r="H74" i="1" s="1"/>
  <c r="H76" i="1" s="1"/>
  <c r="H77" i="1" s="1"/>
  <c r="H78" i="1" s="1"/>
  <c r="H79" i="1" s="1"/>
  <c r="H80" i="1" s="1"/>
  <c r="H81" i="1" s="1"/>
  <c r="H35" i="1"/>
  <c r="H36" i="1" s="1"/>
  <c r="H37" i="1" s="1"/>
  <c r="G117" i="1" l="1"/>
  <c r="E100" i="1"/>
  <c r="E120" i="1" s="1"/>
  <c r="G37" i="1"/>
  <c r="G48" i="1"/>
  <c r="G74" i="1"/>
  <c r="H38" i="1"/>
  <c r="H39" i="1" s="1"/>
  <c r="H40" i="1" s="1"/>
  <c r="H41" i="1" s="1"/>
  <c r="H42" i="1" s="1"/>
  <c r="H43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G46" i="1"/>
  <c r="H146" i="1" l="1"/>
  <c r="G100" i="1"/>
  <c r="G119" i="1"/>
  <c r="G52" i="1" l="1"/>
  <c r="G81" i="1" l="1"/>
  <c r="G72" i="1"/>
  <c r="G70" i="1"/>
  <c r="G79" i="1"/>
  <c r="G41" i="1"/>
  <c r="G35" i="1"/>
  <c r="G39" i="1"/>
  <c r="E66" i="1"/>
  <c r="E77" i="1"/>
  <c r="E82" i="1" l="1"/>
  <c r="F82" i="1" s="1"/>
  <c r="G66" i="1"/>
  <c r="G77" i="1"/>
  <c r="G50" i="1"/>
  <c r="G68" i="1"/>
  <c r="F174" i="1"/>
  <c r="E176" i="1" l="1"/>
  <c r="F176" i="1" s="1"/>
  <c r="H120" i="1" l="1"/>
  <c r="H55" i="1"/>
  <c r="G54" i="1"/>
  <c r="H82" i="1" l="1"/>
  <c r="G110" i="1" l="1"/>
  <c r="F120" i="1"/>
</calcChain>
</file>

<file path=xl/sharedStrings.xml><?xml version="1.0" encoding="utf-8"?>
<sst xmlns="http://schemas.openxmlformats.org/spreadsheetml/2006/main" count="331" uniqueCount="179">
  <si>
    <t xml:space="preserve"> </t>
  </si>
  <si>
    <t>TOTAL         dist</t>
  </si>
  <si>
    <t>Total</t>
  </si>
  <si>
    <t>SS %</t>
  </si>
  <si>
    <t>TOTAL:</t>
  </si>
  <si>
    <t xml:space="preserve">CH/ES/ZR  TC/SS/RZ  </t>
  </si>
  <si>
    <t>LOCALITE / LOCATION</t>
  </si>
  <si>
    <t>Distance partiel  Liaison dist</t>
  </si>
  <si>
    <t xml:space="preserve">Temp Impartie            Target Time                </t>
  </si>
  <si>
    <t xml:space="preserve">Premiere Voiture          First car due </t>
  </si>
  <si>
    <t xml:space="preserve">ES/SS     Dist. km             </t>
  </si>
  <si>
    <t>Entrée Regroupement A</t>
  </si>
  <si>
    <t>Entrée Regroupement B</t>
  </si>
  <si>
    <t>Vitesse moyenne Speed</t>
  </si>
  <si>
    <t>TOTAL DU RALLYE</t>
  </si>
  <si>
    <t>ES</t>
  </si>
  <si>
    <t>Covasna</t>
  </si>
  <si>
    <t>Comandau</t>
  </si>
  <si>
    <t>Dist.partiel</t>
  </si>
  <si>
    <t>ES 1</t>
  </si>
  <si>
    <t>ES 2</t>
  </si>
  <si>
    <t>ES 3</t>
  </si>
  <si>
    <t>COMANDAU 2</t>
  </si>
  <si>
    <t>COMANDAU 1</t>
  </si>
  <si>
    <t>MICA SIRIU 1</t>
  </si>
  <si>
    <t>ES 4</t>
  </si>
  <si>
    <t>ES 5</t>
  </si>
  <si>
    <t>ES 6</t>
  </si>
  <si>
    <t>ES 9</t>
  </si>
  <si>
    <t>ES 10</t>
  </si>
  <si>
    <t>ES 11</t>
  </si>
  <si>
    <t>ES 12</t>
  </si>
  <si>
    <t>Section 3</t>
  </si>
  <si>
    <t>Section 4</t>
  </si>
  <si>
    <t>Mica Siriu</t>
  </si>
  <si>
    <t>Lever du soleil - 07:33 / Coucher - 18:29</t>
  </si>
  <si>
    <t>Lever du soleil - 07:34 / Coucher - 18:24</t>
  </si>
  <si>
    <t>Aita Medie</t>
  </si>
  <si>
    <t>VALEA CRISULUI</t>
  </si>
  <si>
    <t>PAPAUTI</t>
  </si>
  <si>
    <t>Ciresu</t>
  </si>
  <si>
    <t>ES 13</t>
  </si>
  <si>
    <t>ES 14</t>
  </si>
  <si>
    <t>ES 15</t>
  </si>
  <si>
    <t>Aita Seaca</t>
  </si>
  <si>
    <t>Sortie Regroupement  A</t>
  </si>
  <si>
    <t>MICA SIRIU 2</t>
  </si>
  <si>
    <t>ES 16</t>
  </si>
  <si>
    <t>ES 17</t>
  </si>
  <si>
    <t>ES 18</t>
  </si>
  <si>
    <t>ES 19</t>
  </si>
  <si>
    <t>ES 20</t>
  </si>
  <si>
    <t>ES 21</t>
  </si>
  <si>
    <t>ES 22</t>
  </si>
  <si>
    <t>ES 23</t>
  </si>
  <si>
    <t>ES 25</t>
  </si>
  <si>
    <t>ES 26</t>
  </si>
  <si>
    <t>ES 27</t>
  </si>
  <si>
    <t>2A</t>
  </si>
  <si>
    <t>2B</t>
  </si>
  <si>
    <t>2D</t>
  </si>
  <si>
    <t>ES 7</t>
  </si>
  <si>
    <t>7A</t>
  </si>
  <si>
    <t>7B</t>
  </si>
  <si>
    <t>ES 8</t>
  </si>
  <si>
    <t>9A</t>
  </si>
  <si>
    <t>ES 24</t>
  </si>
  <si>
    <t>Section 1</t>
  </si>
  <si>
    <t>Section2</t>
  </si>
  <si>
    <t>Section 5</t>
  </si>
  <si>
    <t>Section 6</t>
  </si>
  <si>
    <t>DEPART SECTION 1                              ITINERAIRE                          MERCREDI 16 OCTOBRE 2019</t>
  </si>
  <si>
    <t>ZABRATAU 1</t>
  </si>
  <si>
    <t>REGROUPEMENT A COMANDAU</t>
  </si>
  <si>
    <t xml:space="preserve">SECTION 2&amp;3 totals    </t>
  </si>
  <si>
    <t xml:space="preserve">SECTION 8&amp;9 totals    </t>
  </si>
  <si>
    <t>Depart Parc Assitance Coresi</t>
  </si>
  <si>
    <t>16B</t>
  </si>
  <si>
    <t>Arrive Parc Assistance</t>
  </si>
  <si>
    <t>CH</t>
  </si>
  <si>
    <t xml:space="preserve">Distance partiel  </t>
  </si>
  <si>
    <t xml:space="preserve">TOTAL       </t>
  </si>
  <si>
    <t xml:space="preserve">Temp Impartie               </t>
  </si>
  <si>
    <t xml:space="preserve">Premiere Voiture     </t>
  </si>
  <si>
    <t xml:space="preserve">ES     Dist    </t>
  </si>
  <si>
    <r>
      <rPr>
        <b/>
        <sz val="12"/>
        <rFont val="Arial"/>
        <family val="2"/>
      </rPr>
      <t xml:space="preserve">SHAKEDOWN Covasna  </t>
    </r>
    <r>
      <rPr>
        <sz val="12"/>
        <rFont val="Arial"/>
        <family val="2"/>
      </rPr>
      <t xml:space="preserve">                                                                                         10:00-12:00</t>
    </r>
  </si>
  <si>
    <t>DEPART Parc Asistance COVASNA</t>
  </si>
  <si>
    <t>Arrive Parc Assistance Covasna</t>
  </si>
  <si>
    <t>RACU 1</t>
  </si>
  <si>
    <t>CENTURA 1</t>
  </si>
  <si>
    <t>RACU 2</t>
  </si>
  <si>
    <t>CENTURA 2</t>
  </si>
  <si>
    <t>Cetatuia</t>
  </si>
  <si>
    <t>Sancraieni</t>
  </si>
  <si>
    <t>Racu</t>
  </si>
  <si>
    <t>CENTURA INV 1</t>
  </si>
  <si>
    <t>Siculeni</t>
  </si>
  <si>
    <t>RACU INV 1</t>
  </si>
  <si>
    <t>CENTURA INV 2</t>
  </si>
  <si>
    <t>Depart Parc Assitance Covasna</t>
  </si>
  <si>
    <t>VALEA CRISULUI 1</t>
  </si>
  <si>
    <t xml:space="preserve">Valea Crisului </t>
  </si>
  <si>
    <t>VALEA CRISULUI 2</t>
  </si>
  <si>
    <t>AITA SEACA 2</t>
  </si>
  <si>
    <t>ZABRATAU</t>
  </si>
  <si>
    <t>Mica</t>
  </si>
  <si>
    <t>Papauti</t>
  </si>
  <si>
    <t>Entrée Regroupement C</t>
  </si>
  <si>
    <t>Sortie Regroupement  C</t>
  </si>
  <si>
    <t>Entrée Regroupement D</t>
  </si>
  <si>
    <t>ES 28</t>
  </si>
  <si>
    <t>ES 29</t>
  </si>
  <si>
    <t>Harboca</t>
  </si>
  <si>
    <t>Malnas Bai- Valea Zalanului</t>
  </si>
  <si>
    <t>Section 7</t>
  </si>
  <si>
    <t>MICA SIRIU SCURT 2</t>
  </si>
  <si>
    <t>MICA SIRIU SCURT 1</t>
  </si>
  <si>
    <t>COMANDAU 3</t>
  </si>
  <si>
    <t>ZABRATAU INV 1</t>
  </si>
  <si>
    <t>ZABRATAU INV 2</t>
  </si>
  <si>
    <t>PAPAUTI INV 1</t>
  </si>
  <si>
    <t>PAPAUTI INV 2</t>
  </si>
  <si>
    <t xml:space="preserve">Zabratau </t>
  </si>
  <si>
    <t>16A</t>
  </si>
  <si>
    <t>Section 2</t>
  </si>
  <si>
    <t>Section 8</t>
  </si>
  <si>
    <t>Section 9</t>
  </si>
  <si>
    <t>AITA SEACA 1</t>
  </si>
  <si>
    <t>AITA SEACA INV</t>
  </si>
  <si>
    <t>VALEA CRISULUI INV</t>
  </si>
  <si>
    <t>MICA SIRIU SCURT INV</t>
  </si>
  <si>
    <t>Sortie Regroupement  B</t>
  </si>
  <si>
    <t>REGROUPEMENT B SANSIMION</t>
  </si>
  <si>
    <t>REGROUPEMENT D COVASNA</t>
  </si>
  <si>
    <t>Sortie Regroupement  D</t>
  </si>
  <si>
    <t>REGROUPEMENT E COMANDAU</t>
  </si>
  <si>
    <t>Entrée Regroupement E</t>
  </si>
  <si>
    <t>Sortie Regroupement E</t>
  </si>
  <si>
    <t>29A</t>
  </si>
  <si>
    <t>PAPAUTI  1</t>
  </si>
  <si>
    <t>PAPAUTI  2</t>
  </si>
  <si>
    <t>MARDI -SECTIONS 1= 2 ES</t>
  </si>
  <si>
    <t>MERCREDI  -SECTIONS 2&amp;3= 8 SS</t>
  </si>
  <si>
    <t>JEUDI  -SECTIONS 4&amp;5= 6 SS</t>
  </si>
  <si>
    <t>VENDREDI  -SECTIONS 6&amp;7= 8 SS</t>
  </si>
  <si>
    <t>SAMEDI  -SECTIONS 8&amp;9= 5 SS</t>
  </si>
  <si>
    <t>6A</t>
  </si>
  <si>
    <t>6B</t>
  </si>
  <si>
    <t>10A</t>
  </si>
  <si>
    <t>10B</t>
  </si>
  <si>
    <t>14A</t>
  </si>
  <si>
    <t>14B</t>
  </si>
  <si>
    <t>21A</t>
  </si>
  <si>
    <t>21B</t>
  </si>
  <si>
    <t>24A</t>
  </si>
  <si>
    <t>24B</t>
  </si>
  <si>
    <t>28A</t>
  </si>
  <si>
    <t>28B</t>
  </si>
  <si>
    <t xml:space="preserve"> 29 ES</t>
  </si>
  <si>
    <t>pag1</t>
  </si>
  <si>
    <t>pag2</t>
  </si>
  <si>
    <t>pag3</t>
  </si>
  <si>
    <t>pag4</t>
  </si>
  <si>
    <t>pag5</t>
  </si>
  <si>
    <t>pag6</t>
  </si>
  <si>
    <t xml:space="preserve">HARBOCA </t>
  </si>
  <si>
    <t>HARBOCA INV</t>
  </si>
  <si>
    <t>RACU INV 2</t>
  </si>
  <si>
    <t>REGROUPEMENT C VALUE CENTER SF. GHEORGHE</t>
  </si>
  <si>
    <t xml:space="preserve">SECTION 1 totals    </t>
  </si>
  <si>
    <t xml:space="preserve">SECTION 4&amp;5 totals    </t>
  </si>
  <si>
    <t xml:space="preserve">SECTION 6&amp;7 totals    </t>
  </si>
  <si>
    <t>3 eme GRAVEL ROMANIA HISTORIC  RALLY 20 au 24 juin 2023</t>
  </si>
  <si>
    <t>SHAKEDOWWN                                                                                                             MARDI     20 JUIN 2023</t>
  </si>
  <si>
    <t>DEPART SECTION 1                              ITINERAIRE                          MARDI          MARDI     20 JUIN 2023</t>
  </si>
  <si>
    <t>DEPART SECTION 2/3                             ITINERAIRE                          MERCREDI    21 JUIN 2023</t>
  </si>
  <si>
    <t>DEPART SECTION 4/5                              ITINERAIRE                          JEUDI   22 JUIN 2023</t>
  </si>
  <si>
    <t>DEPART SECTION 6/7                              ITINERAIRE                          VENDREDI    23 JUIN 2023</t>
  </si>
  <si>
    <t>DEPART SECTION 8&amp;9                              ITINERAIRE                          SAMEDI    24 JUIN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</si>
</sst>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12"/>
      <color indexed="10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rgb="FF7030A0"/>
      <name val="Arial"/>
      <family val="2"/>
    </font>
    <font>
      <b/>
      <sz val="12"/>
      <color theme="1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i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  <font>
      <b/>
      <i/>
      <sz val="12"/>
      <color theme="0"/>
      <name val="Arial"/>
      <family val="2"/>
    </font>
    <font>
      <i/>
      <sz val="12"/>
      <color theme="0"/>
      <name val="Arial"/>
      <family val="2"/>
    </font>
    <font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0" xfId="0" applyFont="1"/>
    <xf numFmtId="0" fontId="5" fillId="0" borderId="0" xfId="0" applyFont="1"/>
    <xf numFmtId="0" fontId="1" fillId="0" borderId="0" xfId="0" applyFont="1"/>
    <xf numFmtId="0" fontId="7" fillId="0" borderId="0" xfId="0" applyFont="1"/>
    <xf numFmtId="0" fontId="4" fillId="0" borderId="0" xfId="0" applyFont="1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2" fontId="6" fillId="2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3" fillId="6" borderId="0" xfId="0" applyFont="1" applyFill="1"/>
    <xf numFmtId="0" fontId="2" fillId="6" borderId="0" xfId="0" applyFont="1" applyFill="1" applyAlignment="1">
      <alignment horizontal="center"/>
    </xf>
    <xf numFmtId="0" fontId="2" fillId="6" borderId="0" xfId="0" applyFont="1" applyFill="1"/>
    <xf numFmtId="0" fontId="11" fillId="7" borderId="0" xfId="0" applyFont="1" applyFill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14" fillId="0" borderId="0" xfId="0" applyFont="1"/>
    <xf numFmtId="0" fontId="13" fillId="6" borderId="0" xfId="0" applyFont="1" applyFill="1"/>
    <xf numFmtId="2" fontId="10" fillId="2" borderId="8" xfId="0" applyNumberFormat="1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2" fontId="18" fillId="2" borderId="0" xfId="0" applyNumberFormat="1" applyFont="1" applyFill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20" fontId="13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20" fontId="16" fillId="0" borderId="0" xfId="0" applyNumberFormat="1" applyFont="1" applyAlignment="1">
      <alignment horizontal="center" vertical="center"/>
    </xf>
    <xf numFmtId="0" fontId="20" fillId="4" borderId="0" xfId="0" applyFont="1" applyFill="1" applyAlignment="1">
      <alignment vertical="center"/>
    </xf>
    <xf numFmtId="2" fontId="18" fillId="4" borderId="0" xfId="0" applyNumberFormat="1" applyFont="1" applyFill="1" applyAlignment="1">
      <alignment horizontal="center" vertical="center"/>
    </xf>
    <xf numFmtId="4" fontId="18" fillId="4" borderId="0" xfId="0" applyNumberFormat="1" applyFont="1" applyFill="1" applyAlignment="1">
      <alignment horizontal="center" vertical="center"/>
    </xf>
    <xf numFmtId="20" fontId="10" fillId="4" borderId="0" xfId="0" applyNumberFormat="1" applyFont="1" applyFill="1" applyAlignment="1">
      <alignment horizontal="center" vertical="center"/>
    </xf>
    <xf numFmtId="20" fontId="21" fillId="4" borderId="0" xfId="0" applyNumberFormat="1" applyFont="1" applyFill="1" applyAlignment="1">
      <alignment horizontal="center" vertical="center"/>
    </xf>
    <xf numFmtId="0" fontId="15" fillId="4" borderId="0" xfId="0" applyFont="1" applyFill="1" applyAlignment="1">
      <alignment vertical="center"/>
    </xf>
    <xf numFmtId="4" fontId="15" fillId="0" borderId="0" xfId="0" applyNumberFormat="1" applyFont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2" fontId="15" fillId="7" borderId="0" xfId="0" applyNumberFormat="1" applyFont="1" applyFill="1" applyAlignment="1">
      <alignment horizontal="center" vertical="center"/>
    </xf>
    <xf numFmtId="4" fontId="13" fillId="7" borderId="0" xfId="0" applyNumberFormat="1" applyFont="1" applyFill="1" applyAlignment="1">
      <alignment horizontal="center" vertical="center"/>
    </xf>
    <xf numFmtId="4" fontId="15" fillId="7" borderId="0" xfId="0" applyNumberFormat="1" applyFont="1" applyFill="1" applyAlignment="1">
      <alignment horizontal="center" vertical="center"/>
    </xf>
    <xf numFmtId="20" fontId="13" fillId="7" borderId="0" xfId="0" applyNumberFormat="1" applyFont="1" applyFill="1" applyAlignment="1">
      <alignment horizontal="center" vertical="center"/>
    </xf>
    <xf numFmtId="20" fontId="21" fillId="7" borderId="0" xfId="0" applyNumberFormat="1" applyFont="1" applyFill="1" applyAlignment="1">
      <alignment horizontal="center" vertical="center"/>
    </xf>
    <xf numFmtId="0" fontId="18" fillId="4" borderId="0" xfId="0" applyFont="1" applyFill="1" applyAlignment="1">
      <alignment vertical="center"/>
    </xf>
    <xf numFmtId="2" fontId="15" fillId="4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2" fontId="15" fillId="0" borderId="0" xfId="0" applyNumberFormat="1" applyFont="1" applyAlignment="1">
      <alignment horizontal="center" vertical="center"/>
    </xf>
    <xf numFmtId="0" fontId="15" fillId="0" borderId="0" xfId="0" applyFont="1"/>
    <xf numFmtId="0" fontId="18" fillId="0" borderId="0" xfId="0" applyFont="1" applyAlignment="1">
      <alignment horizontal="left" vertical="center" wrapText="1"/>
    </xf>
    <xf numFmtId="2" fontId="10" fillId="0" borderId="0" xfId="0" applyNumberFormat="1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20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textRotation="180" wrapText="1"/>
    </xf>
    <xf numFmtId="0" fontId="13" fillId="0" borderId="9" xfId="0" applyFont="1" applyBorder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20" fontId="16" fillId="4" borderId="0" xfId="0" applyNumberFormat="1" applyFont="1" applyFill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4" fontId="22" fillId="0" borderId="0" xfId="0" applyNumberFormat="1" applyFont="1" applyAlignment="1">
      <alignment horizontal="center" vertical="center"/>
    </xf>
    <xf numFmtId="10" fontId="22" fillId="0" borderId="0" xfId="0" applyNumberFormat="1" applyFont="1" applyAlignment="1">
      <alignment horizontal="left" vertical="center"/>
    </xf>
    <xf numFmtId="0" fontId="13" fillId="4" borderId="7" xfId="0" applyFont="1" applyFill="1" applyBorder="1" applyAlignment="1">
      <alignment vertical="center" textRotation="180"/>
    </xf>
    <xf numFmtId="0" fontId="13" fillId="4" borderId="16" xfId="0" applyFont="1" applyFill="1" applyBorder="1" applyAlignment="1">
      <alignment vertical="center" textRotation="180"/>
    </xf>
    <xf numFmtId="0" fontId="13" fillId="3" borderId="1" xfId="0" applyFont="1" applyFill="1" applyBorder="1"/>
    <xf numFmtId="0" fontId="13" fillId="3" borderId="5" xfId="0" applyFont="1" applyFill="1" applyBorder="1"/>
    <xf numFmtId="0" fontId="10" fillId="3" borderId="5" xfId="0" applyFont="1" applyFill="1" applyBorder="1"/>
    <xf numFmtId="4" fontId="10" fillId="3" borderId="5" xfId="0" applyNumberFormat="1" applyFont="1" applyFill="1" applyBorder="1" applyAlignment="1">
      <alignment horizontal="center"/>
    </xf>
    <xf numFmtId="4" fontId="13" fillId="3" borderId="5" xfId="0" applyNumberFormat="1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13" fillId="4" borderId="0" xfId="0" applyFont="1" applyFill="1"/>
    <xf numFmtId="0" fontId="13" fillId="3" borderId="2" xfId="0" applyFont="1" applyFill="1" applyBorder="1"/>
    <xf numFmtId="0" fontId="13" fillId="3" borderId="0" xfId="0" applyFont="1" applyFill="1"/>
    <xf numFmtId="4" fontId="13" fillId="3" borderId="0" xfId="0" applyNumberFormat="1" applyFont="1" applyFill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3" xfId="0" applyFont="1" applyFill="1" applyBorder="1"/>
    <xf numFmtId="0" fontId="13" fillId="3" borderId="4" xfId="0" applyFont="1" applyFill="1" applyBorder="1"/>
    <xf numFmtId="0" fontId="13" fillId="3" borderId="10" xfId="0" applyFont="1" applyFill="1" applyBorder="1"/>
    <xf numFmtId="2" fontId="13" fillId="3" borderId="14" xfId="0" applyNumberFormat="1" applyFont="1" applyFill="1" applyBorder="1" applyAlignment="1">
      <alignment horizontal="center"/>
    </xf>
    <xf numFmtId="4" fontId="13" fillId="3" borderId="11" xfId="0" applyNumberFormat="1" applyFont="1" applyFill="1" applyBorder="1" applyAlignment="1">
      <alignment horizontal="center"/>
    </xf>
    <xf numFmtId="4" fontId="13" fillId="3" borderId="13" xfId="0" applyNumberFormat="1" applyFont="1" applyFill="1" applyBorder="1" applyAlignment="1">
      <alignment horizontal="center"/>
    </xf>
    <xf numFmtId="4" fontId="13" fillId="3" borderId="12" xfId="0" applyNumberFormat="1" applyFont="1" applyFill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2" fontId="10" fillId="4" borderId="0" xfId="0" applyNumberFormat="1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2" fontId="15" fillId="8" borderId="0" xfId="0" applyNumberFormat="1" applyFont="1" applyFill="1" applyAlignment="1">
      <alignment horizontal="center" vertical="center"/>
    </xf>
    <xf numFmtId="4" fontId="13" fillId="8" borderId="0" xfId="0" applyNumberFormat="1" applyFont="1" applyFill="1" applyAlignment="1">
      <alignment horizontal="center" vertical="center"/>
    </xf>
    <xf numFmtId="4" fontId="15" fillId="8" borderId="0" xfId="0" applyNumberFormat="1" applyFont="1" applyFill="1" applyAlignment="1">
      <alignment horizontal="center" vertical="center"/>
    </xf>
    <xf numFmtId="20" fontId="13" fillId="8" borderId="0" xfId="0" applyNumberFormat="1" applyFont="1" applyFill="1" applyAlignment="1">
      <alignment horizontal="center" vertical="center"/>
    </xf>
    <xf numFmtId="20" fontId="21" fillId="8" borderId="0" xfId="0" applyNumberFormat="1" applyFont="1" applyFill="1" applyAlignment="1">
      <alignment horizontal="center" vertical="center"/>
    </xf>
    <xf numFmtId="0" fontId="7" fillId="6" borderId="0" xfId="0" applyFont="1" applyFill="1" applyAlignment="1">
      <alignment horizontal="center"/>
    </xf>
    <xf numFmtId="0" fontId="3" fillId="3" borderId="3" xfId="0" applyFont="1" applyFill="1" applyBorder="1"/>
    <xf numFmtId="0" fontId="8" fillId="3" borderId="4" xfId="0" applyFont="1" applyFill="1" applyBorder="1" applyAlignment="1">
      <alignment horizontal="left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4" fontId="9" fillId="3" borderId="4" xfId="0" applyNumberFormat="1" applyFont="1" applyFill="1" applyBorder="1" applyAlignment="1">
      <alignment horizontal="center" vertical="center"/>
    </xf>
    <xf numFmtId="10" fontId="9" fillId="3" borderId="4" xfId="0" applyNumberFormat="1" applyFont="1" applyFill="1" applyBorder="1" applyAlignment="1">
      <alignment horizontal="center" vertical="center"/>
    </xf>
    <xf numFmtId="20" fontId="1" fillId="3" borderId="4" xfId="0" applyNumberFormat="1" applyFont="1" applyFill="1" applyBorder="1" applyAlignment="1">
      <alignment horizontal="center" vertical="center"/>
    </xf>
    <xf numFmtId="0" fontId="15" fillId="3" borderId="3" xfId="0" applyFont="1" applyFill="1" applyBorder="1"/>
    <xf numFmtId="0" fontId="18" fillId="3" borderId="4" xfId="0" applyFont="1" applyFill="1" applyBorder="1" applyAlignment="1">
      <alignment horizontal="left" vertical="center" wrapText="1"/>
    </xf>
    <xf numFmtId="10" fontId="10" fillId="3" borderId="4" xfId="0" applyNumberFormat="1" applyFont="1" applyFill="1" applyBorder="1" applyAlignment="1">
      <alignment horizontal="center" vertical="center"/>
    </xf>
    <xf numFmtId="10" fontId="10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4" fontId="13" fillId="3" borderId="18" xfId="0" applyNumberFormat="1" applyFont="1" applyFill="1" applyBorder="1" applyAlignment="1">
      <alignment horizontal="center"/>
    </xf>
    <xf numFmtId="4" fontId="13" fillId="3" borderId="19" xfId="0" applyNumberFormat="1" applyFont="1" applyFill="1" applyBorder="1" applyAlignment="1">
      <alignment horizontal="center"/>
    </xf>
    <xf numFmtId="10" fontId="10" fillId="5" borderId="8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4" fontId="1" fillId="3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" fontId="1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4" fontId="22" fillId="4" borderId="0" xfId="0" applyNumberFormat="1" applyFont="1" applyFill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2" fillId="4" borderId="4" xfId="0" applyFont="1" applyFill="1" applyBorder="1" applyAlignment="1">
      <alignment vertical="center"/>
    </xf>
    <xf numFmtId="2" fontId="18" fillId="4" borderId="4" xfId="0" applyNumberFormat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center" vertical="center"/>
    </xf>
    <xf numFmtId="20" fontId="10" fillId="4" borderId="4" xfId="0" applyNumberFormat="1" applyFont="1" applyFill="1" applyBorder="1" applyAlignment="1">
      <alignment horizontal="center" vertical="center"/>
    </xf>
    <xf numFmtId="20" fontId="16" fillId="4" borderId="4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center" wrapText="1"/>
    </xf>
    <xf numFmtId="2" fontId="1" fillId="4" borderId="0" xfId="0" applyNumberFormat="1" applyFont="1" applyFill="1" applyAlignment="1">
      <alignment horizontal="center" vertical="center"/>
    </xf>
    <xf numFmtId="4" fontId="8" fillId="4" borderId="0" xfId="0" applyNumberFormat="1" applyFont="1" applyFill="1" applyAlignment="1">
      <alignment horizontal="center" vertical="center"/>
    </xf>
    <xf numFmtId="4" fontId="9" fillId="4" borderId="0" xfId="0" applyNumberFormat="1" applyFont="1" applyFill="1" applyAlignment="1">
      <alignment horizontal="center" vertical="center"/>
    </xf>
    <xf numFmtId="10" fontId="9" fillId="4" borderId="0" xfId="0" applyNumberFormat="1" applyFont="1" applyFill="1" applyAlignment="1">
      <alignment horizontal="center" vertical="center"/>
    </xf>
    <xf numFmtId="20" fontId="1" fillId="4" borderId="0" xfId="0" applyNumberFormat="1" applyFont="1" applyFill="1" applyAlignment="1">
      <alignment horizontal="center" vertical="center"/>
    </xf>
    <xf numFmtId="0" fontId="3" fillId="4" borderId="0" xfId="0" applyFont="1" applyFill="1"/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0" fillId="4" borderId="0" xfId="0" applyFont="1" applyFill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2" fontId="13" fillId="3" borderId="0" xfId="0" applyNumberFormat="1" applyFont="1" applyFill="1" applyAlignment="1">
      <alignment horizontal="center"/>
    </xf>
    <xf numFmtId="0" fontId="0" fillId="0" borderId="16" xfId="0" applyBorder="1" applyAlignment="1">
      <alignment horizontal="right" vertical="center" shrinkToFit="1"/>
    </xf>
    <xf numFmtId="4" fontId="10" fillId="4" borderId="0" xfId="0" applyNumberFormat="1" applyFont="1" applyFill="1" applyAlignment="1">
      <alignment horizontal="center" vertical="center"/>
    </xf>
    <xf numFmtId="20" fontId="13" fillId="4" borderId="0" xfId="0" applyNumberFormat="1" applyFont="1" applyFill="1" applyAlignment="1">
      <alignment horizontal="center" vertical="center"/>
    </xf>
    <xf numFmtId="4" fontId="13" fillId="4" borderId="0" xfId="0" applyNumberFormat="1" applyFont="1" applyFill="1" applyAlignment="1">
      <alignment horizontal="center" vertical="center"/>
    </xf>
    <xf numFmtId="4" fontId="15" fillId="4" borderId="0" xfId="0" applyNumberFormat="1" applyFont="1" applyFill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2" fontId="19" fillId="4" borderId="0" xfId="0" applyNumberFormat="1" applyFont="1" applyFill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vertical="center" textRotation="180"/>
    </xf>
    <xf numFmtId="0" fontId="15" fillId="4" borderId="0" xfId="0" applyFont="1" applyFill="1"/>
    <xf numFmtId="0" fontId="18" fillId="4" borderId="0" xfId="0" applyFont="1" applyFill="1" applyAlignment="1">
      <alignment horizontal="left" vertical="center" wrapText="1"/>
    </xf>
    <xf numFmtId="0" fontId="0" fillId="4" borderId="0" xfId="0" applyFill="1"/>
    <xf numFmtId="0" fontId="22" fillId="4" borderId="0" xfId="0" applyFont="1" applyFill="1" applyAlignment="1">
      <alignment vertical="center"/>
    </xf>
    <xf numFmtId="0" fontId="0" fillId="4" borderId="0" xfId="0" applyFill="1" applyAlignment="1">
      <alignment horizontal="left" vertical="center"/>
    </xf>
    <xf numFmtId="0" fontId="15" fillId="4" borderId="3" xfId="0" applyFont="1" applyFill="1" applyBorder="1" applyAlignment="1">
      <alignment horizontal="center" vertical="center"/>
    </xf>
    <xf numFmtId="0" fontId="17" fillId="4" borderId="0" xfId="0" applyFont="1" applyFill="1" applyAlignment="1">
      <alignment vertical="center"/>
    </xf>
    <xf numFmtId="0" fontId="13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12" fillId="4" borderId="0" xfId="0" applyFont="1" applyFill="1" applyAlignment="1">
      <alignment vertical="center"/>
    </xf>
    <xf numFmtId="2" fontId="18" fillId="4" borderId="0" xfId="0" applyNumberFormat="1" applyFont="1" applyFill="1" applyAlignment="1">
      <alignment horizontal="center"/>
    </xf>
    <xf numFmtId="0" fontId="3" fillId="4" borderId="3" xfId="0" applyFont="1" applyFill="1" applyBorder="1"/>
    <xf numFmtId="0" fontId="8" fillId="4" borderId="4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vertical="center"/>
    </xf>
    <xf numFmtId="4" fontId="8" fillId="4" borderId="4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10" fontId="9" fillId="4" borderId="4" xfId="0" applyNumberFormat="1" applyFont="1" applyFill="1" applyBorder="1" applyAlignment="1">
      <alignment horizontal="center" vertical="center"/>
    </xf>
    <xf numFmtId="20" fontId="1" fillId="4" borderId="4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vertical="center" wrapText="1"/>
    </xf>
    <xf numFmtId="0" fontId="26" fillId="4" borderId="0" xfId="0" applyFont="1" applyFill="1" applyAlignment="1">
      <alignment horizontal="center" vertical="center" wrapText="1"/>
    </xf>
    <xf numFmtId="2" fontId="27" fillId="2" borderId="0" xfId="0" applyNumberFormat="1" applyFont="1" applyFill="1" applyAlignment="1">
      <alignment horizontal="center"/>
    </xf>
    <xf numFmtId="0" fontId="29" fillId="4" borderId="0" xfId="0" applyFont="1" applyFill="1" applyAlignment="1">
      <alignment vertical="center"/>
    </xf>
    <xf numFmtId="2" fontId="27" fillId="4" borderId="0" xfId="0" applyNumberFormat="1" applyFont="1" applyFill="1" applyAlignment="1">
      <alignment horizontal="center" vertical="center"/>
    </xf>
    <xf numFmtId="4" fontId="27" fillId="4" borderId="0" xfId="0" applyNumberFormat="1" applyFont="1" applyFill="1" applyAlignment="1">
      <alignment horizontal="center" vertical="center"/>
    </xf>
    <xf numFmtId="20" fontId="27" fillId="4" borderId="0" xfId="0" applyNumberFormat="1" applyFont="1" applyFill="1" applyAlignment="1">
      <alignment horizontal="center" vertical="center"/>
    </xf>
    <xf numFmtId="20" fontId="28" fillId="4" borderId="0" xfId="0" applyNumberFormat="1" applyFont="1" applyFill="1" applyAlignment="1">
      <alignment horizontal="center" vertical="center"/>
    </xf>
    <xf numFmtId="0" fontId="27" fillId="4" borderId="0" xfId="0" applyFont="1" applyFill="1" applyAlignment="1">
      <alignment vertical="center"/>
    </xf>
    <xf numFmtId="0" fontId="28" fillId="4" borderId="0" xfId="0" applyFont="1" applyFill="1" applyAlignment="1">
      <alignment vertical="center"/>
    </xf>
    <xf numFmtId="4" fontId="28" fillId="4" borderId="0" xfId="0" applyNumberFormat="1" applyFont="1" applyFill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2" fontId="28" fillId="4" borderId="0" xfId="0" applyNumberFormat="1" applyFont="1" applyFill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0" fontId="28" fillId="4" borderId="0" xfId="0" applyFont="1" applyFill="1"/>
    <xf numFmtId="0" fontId="31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32" fillId="4" borderId="0" xfId="0" applyFont="1" applyFill="1"/>
    <xf numFmtId="0" fontId="25" fillId="4" borderId="0" xfId="0" applyFont="1" applyFill="1" applyAlignment="1">
      <alignment horizontal="left" vertical="center" wrapText="1"/>
    </xf>
    <xf numFmtId="2" fontId="25" fillId="4" borderId="0" xfId="0" applyNumberFormat="1" applyFont="1" applyFill="1" applyAlignment="1">
      <alignment horizontal="center" vertical="center"/>
    </xf>
    <xf numFmtId="4" fontId="25" fillId="4" borderId="0" xfId="0" applyNumberFormat="1" applyFont="1" applyFill="1" applyAlignment="1">
      <alignment horizontal="center" vertical="center"/>
    </xf>
    <xf numFmtId="10" fontId="25" fillId="4" borderId="0" xfId="0" applyNumberFormat="1" applyFont="1" applyFill="1" applyAlignment="1">
      <alignment horizontal="center" vertical="center"/>
    </xf>
    <xf numFmtId="20" fontId="25" fillId="4" borderId="0" xfId="0" applyNumberFormat="1" applyFont="1" applyFill="1" applyAlignment="1">
      <alignment horizontal="center" vertical="center"/>
    </xf>
    <xf numFmtId="0" fontId="32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2" fontId="6" fillId="4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0" fillId="0" borderId="15" xfId="0" applyBorder="1" applyAlignment="1">
      <alignment vertical="center" textRotation="90"/>
    </xf>
    <xf numFmtId="0" fontId="25" fillId="4" borderId="15" xfId="0" applyFont="1" applyFill="1" applyBorder="1"/>
    <xf numFmtId="2" fontId="10" fillId="4" borderId="8" xfId="0" applyNumberFormat="1" applyFont="1" applyFill="1" applyBorder="1" applyAlignment="1">
      <alignment horizontal="center"/>
    </xf>
    <xf numFmtId="0" fontId="0" fillId="4" borderId="16" xfId="0" applyFill="1" applyBorder="1"/>
    <xf numFmtId="0" fontId="3" fillId="10" borderId="3" xfId="0" applyFont="1" applyFill="1" applyBorder="1"/>
    <xf numFmtId="0" fontId="8" fillId="10" borderId="4" xfId="0" applyFont="1" applyFill="1" applyBorder="1" applyAlignment="1">
      <alignment horizontal="left" vertical="center" wrapText="1"/>
    </xf>
    <xf numFmtId="2" fontId="1" fillId="10" borderId="4" xfId="0" applyNumberFormat="1" applyFont="1" applyFill="1" applyBorder="1" applyAlignment="1">
      <alignment horizontal="center" vertical="center"/>
    </xf>
    <xf numFmtId="4" fontId="8" fillId="10" borderId="4" xfId="0" applyNumberFormat="1" applyFont="1" applyFill="1" applyBorder="1" applyAlignment="1">
      <alignment horizontal="center" vertical="center"/>
    </xf>
    <xf numFmtId="4" fontId="9" fillId="10" borderId="4" xfId="0" applyNumberFormat="1" applyFont="1" applyFill="1" applyBorder="1" applyAlignment="1">
      <alignment horizontal="center" vertical="center"/>
    </xf>
    <xf numFmtId="10" fontId="9" fillId="10" borderId="4" xfId="0" applyNumberFormat="1" applyFont="1" applyFill="1" applyBorder="1" applyAlignment="1">
      <alignment horizontal="center" vertical="center"/>
    </xf>
    <xf numFmtId="20" fontId="1" fillId="10" borderId="10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textRotation="90"/>
    </xf>
    <xf numFmtId="0" fontId="10" fillId="4" borderId="0" xfId="0" applyFont="1" applyFill="1" applyAlignment="1">
      <alignment horizontal="center" vertical="center" textRotation="90" wrapText="1"/>
    </xf>
    <xf numFmtId="0" fontId="25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center" vertical="center" textRotation="90" wrapText="1"/>
    </xf>
    <xf numFmtId="0" fontId="25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textRotation="90" wrapText="1"/>
    </xf>
    <xf numFmtId="0" fontId="10" fillId="4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0" fillId="9" borderId="17" xfId="0" applyFont="1" applyFill="1" applyBorder="1" applyAlignment="1">
      <alignment horizontal="center" vertical="center" textRotation="9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 textRotation="90"/>
    </xf>
    <xf numFmtId="0" fontId="10" fillId="9" borderId="16" xfId="0" applyFont="1" applyFill="1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3" fillId="0" borderId="15" xfId="0" applyFont="1" applyBorder="1" applyAlignment="1">
      <alignment horizontal="center" vertical="center" textRotation="90"/>
    </xf>
    <xf numFmtId="0" fontId="13" fillId="0" borderId="16" xfId="0" applyFont="1" applyBorder="1" applyAlignment="1">
      <alignment horizontal="center" vertical="center" textRotation="90"/>
    </xf>
    <xf numFmtId="0" fontId="10" fillId="9" borderId="17" xfId="0" applyFont="1" applyFill="1" applyBorder="1" applyAlignment="1">
      <alignment horizontal="center" vertical="center" textRotation="90" wrapText="1"/>
    </xf>
    <xf numFmtId="0" fontId="10" fillId="9" borderId="15" xfId="0" applyFont="1" applyFill="1" applyBorder="1" applyAlignment="1">
      <alignment horizontal="center" vertical="center" textRotation="90" wrapText="1"/>
    </xf>
    <xf numFmtId="0" fontId="1" fillId="9" borderId="15" xfId="0" applyFont="1" applyFill="1" applyBorder="1" applyAlignment="1">
      <alignment horizontal="center" vertical="center" textRotation="90" wrapText="1"/>
    </xf>
    <xf numFmtId="0" fontId="1" fillId="9" borderId="16" xfId="0" applyFont="1" applyFill="1" applyBorder="1" applyAlignment="1">
      <alignment horizontal="center" vertical="center" textRotation="90" wrapText="1"/>
    </xf>
    <xf numFmtId="2" fontId="10" fillId="9" borderId="17" xfId="0" applyNumberFormat="1" applyFont="1" applyFill="1" applyBorder="1" applyAlignment="1">
      <alignment horizontal="center" vertical="center" textRotation="90"/>
    </xf>
    <xf numFmtId="0" fontId="0" fillId="0" borderId="15" xfId="0" applyBorder="1" applyAlignment="1">
      <alignment vertical="center" textRotation="90"/>
    </xf>
    <xf numFmtId="0" fontId="0" fillId="0" borderId="16" xfId="0" applyBorder="1" applyAlignment="1">
      <alignment vertical="center" textRotation="90"/>
    </xf>
    <xf numFmtId="0" fontId="1" fillId="9" borderId="15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U204"/>
  <sheetViews>
    <sheetView tabSelected="1" topLeftCell="A40" zoomScale="73" zoomScaleNormal="73" workbookViewId="0">
      <selection activeCell="K73" sqref="K73"/>
    </sheetView>
  </sheetViews>
  <sheetFormatPr baseColWidth="10" defaultColWidth="9.140625" defaultRowHeight="12.75" x14ac:dyDescent="0.2"/>
  <cols>
    <col min="1" max="1" width="9.28515625" style="3" customWidth="1"/>
    <col min="2" max="2" width="38.85546875" customWidth="1"/>
    <col min="3" max="3" width="8.7109375" style="1" customWidth="1"/>
    <col min="4" max="4" width="10.140625" style="2" customWidth="1"/>
    <col min="5" max="5" width="9.85546875" style="2" customWidth="1"/>
    <col min="6" max="6" width="11.5703125" style="1" customWidth="1"/>
    <col min="7" max="8" width="17.42578125" style="1" customWidth="1"/>
    <col min="9" max="9" width="3.140625" customWidth="1"/>
    <col min="14" max="14" width="25" customWidth="1"/>
  </cols>
  <sheetData>
    <row r="3" spans="1:12" ht="30" customHeight="1" x14ac:dyDescent="0.2">
      <c r="A3" s="221" t="s">
        <v>172</v>
      </c>
      <c r="B3" s="221"/>
      <c r="C3" s="221"/>
      <c r="D3" s="221"/>
      <c r="E3" s="221"/>
      <c r="F3" s="221"/>
      <c r="G3" s="221"/>
      <c r="H3" s="221"/>
      <c r="I3" s="3"/>
    </row>
    <row r="4" spans="1:12" ht="15" customHeight="1" x14ac:dyDescent="0.2">
      <c r="A4" s="133"/>
      <c r="B4" s="133"/>
      <c r="C4" s="133"/>
      <c r="D4" s="133"/>
      <c r="E4" s="133"/>
      <c r="F4" s="133"/>
      <c r="G4" s="133"/>
      <c r="H4" s="133"/>
      <c r="I4" s="3"/>
    </row>
    <row r="5" spans="1:12" ht="15" customHeight="1" x14ac:dyDescent="0.2">
      <c r="A5" s="133"/>
      <c r="B5" s="133"/>
      <c r="C5" s="133"/>
      <c r="D5" s="133"/>
      <c r="E5" s="133"/>
      <c r="F5" s="133"/>
      <c r="G5" s="133"/>
      <c r="H5" s="133"/>
      <c r="I5" s="3"/>
    </row>
    <row r="6" spans="1:12" ht="15" customHeight="1" x14ac:dyDescent="0.2">
      <c r="A6" s="133"/>
      <c r="B6" s="133"/>
      <c r="C6" s="133"/>
      <c r="D6" s="133"/>
      <c r="E6" s="133"/>
      <c r="F6" s="133"/>
      <c r="G6" s="133"/>
      <c r="H6" s="133"/>
      <c r="I6" s="3"/>
    </row>
    <row r="7" spans="1:12" ht="15" customHeight="1" x14ac:dyDescent="0.2">
      <c r="A7" s="229" t="s">
        <v>173</v>
      </c>
      <c r="B7" s="230"/>
      <c r="C7" s="230"/>
      <c r="D7" s="230"/>
      <c r="E7" s="230"/>
      <c r="F7" s="230"/>
      <c r="G7" s="230"/>
      <c r="H7" s="230"/>
      <c r="I7" s="231"/>
    </row>
    <row r="8" spans="1:12" ht="30" customHeight="1" x14ac:dyDescent="0.2">
      <c r="A8" s="8" t="s">
        <v>79</v>
      </c>
      <c r="B8" s="9" t="s">
        <v>6</v>
      </c>
      <c r="C8" s="9" t="s">
        <v>84</v>
      </c>
      <c r="D8" s="9" t="s">
        <v>80</v>
      </c>
      <c r="E8" s="9" t="s">
        <v>81</v>
      </c>
      <c r="F8" s="9" t="s">
        <v>82</v>
      </c>
      <c r="G8" s="9"/>
      <c r="H8" s="10" t="s">
        <v>83</v>
      </c>
      <c r="I8" s="3"/>
    </row>
    <row r="9" spans="1:12" ht="50.1" customHeight="1" x14ac:dyDescent="0.2">
      <c r="A9" s="134"/>
      <c r="B9" s="225" t="s">
        <v>85</v>
      </c>
      <c r="C9" s="226"/>
      <c r="D9" s="226"/>
      <c r="E9" s="226"/>
      <c r="F9" s="226"/>
      <c r="G9" s="226"/>
      <c r="H9" s="135"/>
      <c r="I9" s="3"/>
      <c r="K9" s="3" t="s">
        <v>0</v>
      </c>
    </row>
    <row r="10" spans="1:12" ht="15" customHeight="1" x14ac:dyDescent="0.2">
      <c r="A10" s="133"/>
      <c r="B10" s="146"/>
      <c r="C10" s="155"/>
      <c r="D10" s="155"/>
      <c r="E10" s="155"/>
      <c r="F10" s="155"/>
      <c r="G10" s="155"/>
      <c r="H10" s="133"/>
      <c r="I10" s="3"/>
    </row>
    <row r="11" spans="1:12" ht="15" customHeight="1" x14ac:dyDescent="0.2">
      <c r="A11" s="133"/>
      <c r="B11" s="146"/>
      <c r="C11" s="155"/>
      <c r="D11" s="155"/>
      <c r="E11" s="155"/>
      <c r="F11" s="155"/>
      <c r="G11" s="155"/>
      <c r="H11" s="133"/>
      <c r="I11" s="3"/>
    </row>
    <row r="12" spans="1:12" ht="15" customHeight="1" x14ac:dyDescent="0.2">
      <c r="A12" s="133"/>
      <c r="B12" s="146"/>
      <c r="C12" s="155"/>
      <c r="D12" s="155"/>
      <c r="E12" s="155"/>
      <c r="F12" s="155"/>
      <c r="G12" s="155"/>
      <c r="H12" s="133"/>
      <c r="I12" s="3"/>
    </row>
    <row r="13" spans="1:12" ht="15" customHeight="1" x14ac:dyDescent="0.2">
      <c r="A13" s="133"/>
      <c r="B13" s="133"/>
      <c r="C13" s="133"/>
      <c r="D13" s="133"/>
      <c r="E13" s="14" t="s">
        <v>35</v>
      </c>
      <c r="F13" s="93"/>
      <c r="G13" s="15"/>
      <c r="H13" s="16"/>
      <c r="I13" s="16"/>
    </row>
    <row r="14" spans="1:12" ht="15" customHeight="1" x14ac:dyDescent="0.2">
      <c r="A14" s="227" t="s">
        <v>174</v>
      </c>
      <c r="B14" s="228"/>
      <c r="C14" s="228"/>
      <c r="D14" s="228"/>
      <c r="E14" s="228"/>
      <c r="F14" s="228"/>
      <c r="G14" s="228"/>
      <c r="H14" s="228"/>
      <c r="I14" s="224"/>
      <c r="L14" t="s">
        <v>0</v>
      </c>
    </row>
    <row r="15" spans="1:12" ht="50.1" customHeight="1" x14ac:dyDescent="0.2">
      <c r="A15" s="8" t="s">
        <v>5</v>
      </c>
      <c r="B15" s="9" t="s">
        <v>6</v>
      </c>
      <c r="C15" s="9" t="s">
        <v>10</v>
      </c>
      <c r="D15" s="9" t="s">
        <v>7</v>
      </c>
      <c r="E15" s="9" t="s">
        <v>1</v>
      </c>
      <c r="F15" s="9" t="s">
        <v>8</v>
      </c>
      <c r="G15" s="9" t="s">
        <v>13</v>
      </c>
      <c r="H15" s="10" t="s">
        <v>9</v>
      </c>
      <c r="I15" s="3"/>
      <c r="K15" s="170" t="s">
        <v>0</v>
      </c>
    </row>
    <row r="16" spans="1:12" ht="15" customHeight="1" x14ac:dyDescent="0.2">
      <c r="A16" s="156">
        <v>0</v>
      </c>
      <c r="B16" s="119" t="s">
        <v>86</v>
      </c>
      <c r="C16" s="120"/>
      <c r="D16" s="121"/>
      <c r="E16" s="121"/>
      <c r="F16" s="122"/>
      <c r="G16" s="122"/>
      <c r="H16" s="123">
        <v>0.625</v>
      </c>
      <c r="I16" s="232" t="s">
        <v>67</v>
      </c>
      <c r="K16" s="3"/>
    </row>
    <row r="17" spans="1:21" ht="15" customHeight="1" x14ac:dyDescent="0.2">
      <c r="A17" s="169">
        <v>1</v>
      </c>
      <c r="B17" s="157" t="s">
        <v>106</v>
      </c>
      <c r="C17" s="33"/>
      <c r="D17" s="140">
        <v>12.9</v>
      </c>
      <c r="E17" s="140">
        <f>D17</f>
        <v>12.9</v>
      </c>
      <c r="F17" s="139">
        <v>2.0833333333333332E-2</v>
      </c>
      <c r="G17" s="143">
        <f>E17/F17/24</f>
        <v>25.8</v>
      </c>
      <c r="H17" s="58">
        <f>H16+F17</f>
        <v>0.64583333333333337</v>
      </c>
      <c r="I17" s="237"/>
    </row>
    <row r="18" spans="1:21" ht="15" customHeight="1" x14ac:dyDescent="0.2">
      <c r="A18" s="145" t="s">
        <v>19</v>
      </c>
      <c r="B18" s="32" t="s">
        <v>139</v>
      </c>
      <c r="C18" s="86">
        <v>14.4</v>
      </c>
      <c r="D18" s="138"/>
      <c r="E18" s="138"/>
      <c r="F18" s="35">
        <v>2.0833333333333333E-3</v>
      </c>
      <c r="G18" s="35"/>
      <c r="H18" s="36">
        <f>H17+F18</f>
        <v>0.6479166666666667</v>
      </c>
      <c r="I18" s="237"/>
      <c r="K18" t="s">
        <v>0</v>
      </c>
      <c r="M18" t="s">
        <v>0</v>
      </c>
    </row>
    <row r="19" spans="1:21" ht="15" customHeight="1" x14ac:dyDescent="0.2">
      <c r="A19" s="158">
        <v>2</v>
      </c>
      <c r="B19" s="73" t="s">
        <v>106</v>
      </c>
      <c r="C19" s="46"/>
      <c r="D19" s="140">
        <v>31.5</v>
      </c>
      <c r="E19" s="140">
        <f>D19+C18</f>
        <v>45.9</v>
      </c>
      <c r="F19" s="139">
        <v>4.0972222222222222E-2</v>
      </c>
      <c r="G19" s="143">
        <f>E19/F19/24</f>
        <v>46.677966101694913</v>
      </c>
      <c r="H19" s="58">
        <f>H18+F19</f>
        <v>0.68888888888888888</v>
      </c>
      <c r="I19" s="237"/>
      <c r="K19" s="3" t="s">
        <v>0</v>
      </c>
    </row>
    <row r="20" spans="1:21" ht="15" customHeight="1" x14ac:dyDescent="0.2">
      <c r="A20" s="145" t="s">
        <v>20</v>
      </c>
      <c r="B20" s="45" t="s">
        <v>140</v>
      </c>
      <c r="C20" s="86">
        <v>14.4</v>
      </c>
      <c r="D20" s="117"/>
      <c r="E20" s="117"/>
      <c r="F20" s="35">
        <v>2.0833333333333333E-3</v>
      </c>
      <c r="G20" s="35"/>
      <c r="H20" s="36">
        <f>H19+F20</f>
        <v>0.69097222222222221</v>
      </c>
      <c r="I20" s="237"/>
      <c r="K20" s="3" t="s">
        <v>0</v>
      </c>
    </row>
    <row r="21" spans="1:21" ht="15" customHeight="1" x14ac:dyDescent="0.2">
      <c r="A21" s="159" t="s">
        <v>58</v>
      </c>
      <c r="B21" s="160" t="s">
        <v>87</v>
      </c>
      <c r="C21" s="46"/>
      <c r="D21" s="140">
        <v>11.8</v>
      </c>
      <c r="E21" s="140">
        <f>D21+C20</f>
        <v>26.200000000000003</v>
      </c>
      <c r="F21" s="139">
        <v>3.125E-2</v>
      </c>
      <c r="G21" s="143">
        <f>E21/F21/24</f>
        <v>34.933333333333337</v>
      </c>
      <c r="H21" s="36">
        <f>H20+F21</f>
        <v>0.72222222222222221</v>
      </c>
      <c r="I21" s="214"/>
      <c r="N21" t="s">
        <v>0</v>
      </c>
    </row>
    <row r="22" spans="1:21" ht="15" customHeight="1" x14ac:dyDescent="0.2">
      <c r="A22" s="207"/>
      <c r="B22" s="208" t="s">
        <v>169</v>
      </c>
      <c r="C22" s="209">
        <f>+C18+C20</f>
        <v>28.8</v>
      </c>
      <c r="D22" s="210">
        <f xml:space="preserve"> D21+D19+D17</f>
        <v>56.199999999999996</v>
      </c>
      <c r="E22" s="211">
        <f>+E19+E17+E21</f>
        <v>85</v>
      </c>
      <c r="F22" s="212">
        <f>C22/E22</f>
        <v>0.33882352941176469</v>
      </c>
      <c r="G22" s="212"/>
      <c r="H22" s="213">
        <f>H21-H16</f>
        <v>9.722222222222221E-2</v>
      </c>
      <c r="I22" s="3"/>
      <c r="K22" s="3"/>
      <c r="N22" t="s">
        <v>0</v>
      </c>
    </row>
    <row r="23" spans="1:21" ht="15" customHeight="1" x14ac:dyDescent="0.2">
      <c r="A23" s="130"/>
      <c r="B23" s="124"/>
      <c r="C23" s="125"/>
      <c r="D23" s="126"/>
      <c r="E23" s="127"/>
      <c r="F23" s="128"/>
      <c r="G23" s="128"/>
      <c r="H23" s="129"/>
      <c r="I23" s="3"/>
      <c r="O23" s="3" t="s">
        <v>0</v>
      </c>
    </row>
    <row r="24" spans="1:21" ht="15" customHeight="1" x14ac:dyDescent="0.2">
      <c r="A24" s="130"/>
      <c r="B24" s="124"/>
      <c r="C24" s="125"/>
      <c r="D24" s="126"/>
      <c r="E24" s="127"/>
      <c r="F24" s="128"/>
      <c r="G24" s="128"/>
      <c r="H24" s="129"/>
      <c r="I24" s="3"/>
      <c r="O24" s="3"/>
    </row>
    <row r="25" spans="1:21" ht="15" customHeight="1" x14ac:dyDescent="0.2">
      <c r="A25" s="130"/>
      <c r="B25" s="124"/>
      <c r="C25" s="125"/>
      <c r="D25" s="126"/>
      <c r="E25" s="127"/>
      <c r="F25" s="128"/>
      <c r="G25" s="128"/>
      <c r="H25" s="129"/>
      <c r="I25" s="3"/>
      <c r="O25" s="3"/>
    </row>
    <row r="26" spans="1:21" ht="15" customHeight="1" x14ac:dyDescent="0.2">
      <c r="A26" s="130"/>
      <c r="B26" s="124"/>
      <c r="C26" s="125"/>
      <c r="D26" s="126"/>
      <c r="E26" s="127"/>
      <c r="F26" s="128"/>
      <c r="G26" s="128"/>
      <c r="H26" s="129"/>
      <c r="I26" s="3"/>
      <c r="O26" s="3"/>
    </row>
    <row r="27" spans="1:21" ht="15" customHeight="1" x14ac:dyDescent="0.2">
      <c r="A27" s="130"/>
      <c r="B27" s="124"/>
      <c r="C27" s="125"/>
      <c r="D27" s="126"/>
      <c r="E27" s="127"/>
      <c r="F27" s="128"/>
      <c r="G27" s="128"/>
      <c r="H27" s="129"/>
      <c r="I27" s="3"/>
      <c r="O27" s="3"/>
    </row>
    <row r="28" spans="1:21" ht="15" customHeight="1" x14ac:dyDescent="0.2">
      <c r="A28" s="130"/>
      <c r="B28" s="124"/>
      <c r="C28" s="125"/>
      <c r="D28" s="126"/>
      <c r="E28" s="127"/>
      <c r="F28" s="128"/>
      <c r="G28" s="128"/>
      <c r="H28" s="129"/>
      <c r="I28" s="3"/>
      <c r="L28" t="s">
        <v>159</v>
      </c>
      <c r="O28" s="3"/>
    </row>
    <row r="29" spans="1:21" ht="15" customHeight="1" x14ac:dyDescent="0.2">
      <c r="A29" s="130"/>
      <c r="B29" s="124"/>
      <c r="C29" s="125"/>
      <c r="D29" s="126"/>
      <c r="E29" s="127"/>
      <c r="F29" s="128"/>
      <c r="G29" s="128"/>
      <c r="H29" s="129"/>
      <c r="I29" s="3"/>
      <c r="O29" s="3"/>
    </row>
    <row r="30" spans="1:21" ht="15" customHeight="1" x14ac:dyDescent="0.2">
      <c r="A30" s="18"/>
      <c r="B30" s="18"/>
      <c r="C30" s="19"/>
      <c r="D30" s="20"/>
      <c r="E30" s="20"/>
      <c r="F30" s="19"/>
      <c r="G30" s="19"/>
      <c r="H30" s="19"/>
      <c r="I30" s="18"/>
    </row>
    <row r="31" spans="1:21" ht="14.1" customHeight="1" x14ac:dyDescent="0.2">
      <c r="A31" s="6"/>
      <c r="B31" s="3"/>
      <c r="C31" s="12"/>
      <c r="D31" s="13"/>
      <c r="E31" s="14" t="s">
        <v>35</v>
      </c>
      <c r="F31" s="93"/>
      <c r="G31" s="15"/>
      <c r="H31" s="16"/>
      <c r="I31" s="16"/>
    </row>
    <row r="32" spans="1:21" ht="15" customHeight="1" x14ac:dyDescent="0.2">
      <c r="A32" s="222" t="s">
        <v>175</v>
      </c>
      <c r="B32" s="223"/>
      <c r="C32" s="223"/>
      <c r="D32" s="223"/>
      <c r="E32" s="223"/>
      <c r="F32" s="223"/>
      <c r="G32" s="223"/>
      <c r="H32" s="223"/>
      <c r="I32" s="224"/>
      <c r="M32" s="216"/>
      <c r="N32" s="216"/>
      <c r="O32" s="216"/>
      <c r="P32" s="216"/>
      <c r="Q32" s="216"/>
      <c r="R32" s="216"/>
      <c r="S32" s="216"/>
      <c r="T32" s="216"/>
      <c r="U32" s="216"/>
    </row>
    <row r="33" spans="1:21" ht="50.1" customHeight="1" x14ac:dyDescent="0.25">
      <c r="A33" s="8" t="s">
        <v>5</v>
      </c>
      <c r="B33" s="9" t="s">
        <v>6</v>
      </c>
      <c r="C33" s="9" t="s">
        <v>10</v>
      </c>
      <c r="D33" s="9" t="s">
        <v>7</v>
      </c>
      <c r="E33" s="9" t="s">
        <v>1</v>
      </c>
      <c r="F33" s="9" t="s">
        <v>8</v>
      </c>
      <c r="G33" s="9" t="s">
        <v>13</v>
      </c>
      <c r="H33" s="10" t="s">
        <v>9</v>
      </c>
      <c r="I33" s="23"/>
      <c r="K33" s="3" t="s">
        <v>0</v>
      </c>
      <c r="M33" s="174"/>
      <c r="N33" s="174"/>
      <c r="O33" s="174"/>
      <c r="P33" s="174"/>
      <c r="Q33" s="174"/>
      <c r="R33" s="174"/>
      <c r="S33" s="174"/>
      <c r="T33" s="174"/>
      <c r="U33" s="175"/>
    </row>
    <row r="34" spans="1:21" ht="15" customHeight="1" x14ac:dyDescent="0.2">
      <c r="A34" s="118" t="s">
        <v>59</v>
      </c>
      <c r="B34" s="119" t="s">
        <v>99</v>
      </c>
      <c r="C34" s="120"/>
      <c r="D34" s="121"/>
      <c r="E34" s="121"/>
      <c r="F34" s="122"/>
      <c r="G34" s="122"/>
      <c r="H34" s="123">
        <v>0.33333333333333331</v>
      </c>
      <c r="I34" s="232" t="s">
        <v>124</v>
      </c>
      <c r="K34" s="4" t="s">
        <v>0</v>
      </c>
      <c r="L34" s="3" t="s">
        <v>0</v>
      </c>
      <c r="M34" s="184"/>
      <c r="N34" s="176"/>
      <c r="O34" s="177"/>
      <c r="P34" s="178"/>
      <c r="Q34" s="178"/>
      <c r="R34" s="179"/>
      <c r="S34" s="179"/>
      <c r="T34" s="180"/>
      <c r="U34" s="217"/>
    </row>
    <row r="35" spans="1:21" ht="15.75" x14ac:dyDescent="0.2">
      <c r="A35" s="24">
        <v>3</v>
      </c>
      <c r="B35" s="25" t="s">
        <v>16</v>
      </c>
      <c r="C35" s="26"/>
      <c r="D35" s="27">
        <v>93.1</v>
      </c>
      <c r="E35" s="28">
        <f>D35</f>
        <v>93.1</v>
      </c>
      <c r="F35" s="29">
        <v>8.2638888888888887E-2</v>
      </c>
      <c r="G35" s="30">
        <f>E35/F35/24</f>
        <v>46.941176470588232</v>
      </c>
      <c r="H35" s="31">
        <f t="shared" ref="H35:H38" si="0">H34+F35</f>
        <v>0.41597222222222219</v>
      </c>
      <c r="I35" s="233"/>
      <c r="J35" s="4" t="s">
        <v>0</v>
      </c>
      <c r="K35" s="3"/>
      <c r="M35" s="184"/>
      <c r="N35" s="182"/>
      <c r="O35" s="177"/>
      <c r="P35" s="183"/>
      <c r="Q35" s="183"/>
      <c r="R35" s="180"/>
      <c r="S35" s="185"/>
      <c r="T35" s="180"/>
      <c r="U35" s="217"/>
    </row>
    <row r="36" spans="1:21" ht="15.75" x14ac:dyDescent="0.2">
      <c r="A36" s="144" t="s">
        <v>21</v>
      </c>
      <c r="B36" s="32" t="s">
        <v>88</v>
      </c>
      <c r="C36" s="86">
        <v>15</v>
      </c>
      <c r="D36" s="34"/>
      <c r="E36" s="34"/>
      <c r="F36" s="35">
        <v>2.0833333333333333E-3</v>
      </c>
      <c r="G36" s="35"/>
      <c r="H36" s="36">
        <f>H35+F36</f>
        <v>0.41805555555555551</v>
      </c>
      <c r="I36" s="233"/>
      <c r="K36" s="3"/>
      <c r="M36" s="186"/>
      <c r="N36" s="181"/>
      <c r="O36" s="177"/>
      <c r="P36" s="178"/>
      <c r="Q36" s="178"/>
      <c r="R36" s="179"/>
      <c r="S36" s="179"/>
      <c r="T36" s="179"/>
      <c r="U36" s="217"/>
    </row>
    <row r="37" spans="1:21" ht="15" customHeight="1" x14ac:dyDescent="0.2">
      <c r="A37" s="59">
        <v>4</v>
      </c>
      <c r="B37" s="18" t="s">
        <v>94</v>
      </c>
      <c r="C37" s="48"/>
      <c r="D37" s="38">
        <v>3</v>
      </c>
      <c r="E37" s="38">
        <f>D37+C36</f>
        <v>18</v>
      </c>
      <c r="F37" s="29">
        <v>1.7361111111111112E-2</v>
      </c>
      <c r="G37" s="30">
        <f>E37/F37/24</f>
        <v>43.199999999999996</v>
      </c>
      <c r="H37" s="31">
        <f>H36+F37</f>
        <v>0.43541666666666662</v>
      </c>
      <c r="I37" s="233"/>
      <c r="J37" s="3" t="s">
        <v>0</v>
      </c>
      <c r="L37" s="3"/>
      <c r="M37" s="184"/>
      <c r="N37" s="187"/>
      <c r="O37" s="185"/>
      <c r="P37" s="183"/>
      <c r="Q37" s="183"/>
      <c r="R37" s="180"/>
      <c r="S37" s="185"/>
      <c r="T37" s="180"/>
      <c r="U37" s="217"/>
    </row>
    <row r="38" spans="1:21" ht="15" customHeight="1" x14ac:dyDescent="0.2">
      <c r="A38" s="144" t="s">
        <v>25</v>
      </c>
      <c r="B38" s="45" t="s">
        <v>90</v>
      </c>
      <c r="C38" s="86">
        <v>15</v>
      </c>
      <c r="D38" s="34"/>
      <c r="E38" s="34"/>
      <c r="F38" s="35">
        <v>2.0833333333333333E-3</v>
      </c>
      <c r="G38" s="35"/>
      <c r="H38" s="36">
        <f t="shared" si="0"/>
        <v>0.43749999999999994</v>
      </c>
      <c r="I38" s="233"/>
      <c r="K38" s="3"/>
      <c r="M38" s="186"/>
      <c r="N38" s="181"/>
      <c r="O38" s="177"/>
      <c r="P38" s="178"/>
      <c r="Q38" s="178"/>
      <c r="R38" s="179"/>
      <c r="S38" s="179"/>
      <c r="T38" s="179"/>
      <c r="U38" s="217"/>
    </row>
    <row r="39" spans="1:21" ht="15" customHeight="1" x14ac:dyDescent="0.2">
      <c r="A39" s="59">
        <v>5</v>
      </c>
      <c r="B39" s="60" t="s">
        <v>92</v>
      </c>
      <c r="C39" s="48"/>
      <c r="D39" s="38">
        <v>29</v>
      </c>
      <c r="E39" s="38">
        <f>C38+D39</f>
        <v>44</v>
      </c>
      <c r="F39" s="29">
        <v>3.8194444444444441E-2</v>
      </c>
      <c r="G39" s="30">
        <f>E39/F39/24</f>
        <v>48.000000000000007</v>
      </c>
      <c r="H39" s="31">
        <f>H38+F39</f>
        <v>0.47569444444444436</v>
      </c>
      <c r="I39" s="233"/>
      <c r="M39" s="184"/>
      <c r="N39" s="182"/>
      <c r="O39" s="185"/>
      <c r="P39" s="183"/>
      <c r="Q39" s="183"/>
      <c r="R39" s="180"/>
      <c r="S39" s="185"/>
      <c r="T39" s="180"/>
      <c r="U39" s="217"/>
    </row>
    <row r="40" spans="1:21" ht="15" customHeight="1" x14ac:dyDescent="0.2">
      <c r="A40" s="144" t="s">
        <v>26</v>
      </c>
      <c r="B40" s="45" t="s">
        <v>95</v>
      </c>
      <c r="C40" s="86">
        <v>22</v>
      </c>
      <c r="D40" s="34"/>
      <c r="E40" s="34"/>
      <c r="F40" s="35">
        <v>2.0833333333333333E-3</v>
      </c>
      <c r="G40" s="35"/>
      <c r="H40" s="36">
        <f>H39+F40</f>
        <v>0.47777777777777769</v>
      </c>
      <c r="I40" s="233"/>
      <c r="J40" s="3" t="s">
        <v>0</v>
      </c>
      <c r="K40" s="3"/>
      <c r="M40" s="186"/>
      <c r="N40" s="181"/>
      <c r="O40" s="177"/>
      <c r="P40" s="178"/>
      <c r="Q40" s="178"/>
      <c r="R40" s="179"/>
      <c r="S40" s="179"/>
      <c r="T40" s="179"/>
      <c r="U40" s="217"/>
    </row>
    <row r="41" spans="1:21" ht="15" customHeight="1" x14ac:dyDescent="0.2">
      <c r="A41" s="24">
        <v>6</v>
      </c>
      <c r="B41" s="37" t="s">
        <v>92</v>
      </c>
      <c r="C41" s="33"/>
      <c r="D41" s="57">
        <v>10</v>
      </c>
      <c r="E41" s="28">
        <f>D41+C40</f>
        <v>32</v>
      </c>
      <c r="F41" s="29">
        <v>4.027777777777778E-2</v>
      </c>
      <c r="G41" s="30">
        <f>E41/F41/24</f>
        <v>33.103448275862071</v>
      </c>
      <c r="H41" s="58">
        <f>H40+F41</f>
        <v>0.51805555555555549</v>
      </c>
      <c r="I41" s="233"/>
      <c r="J41" s="3" t="s">
        <v>0</v>
      </c>
      <c r="K41" s="3"/>
      <c r="M41" s="184"/>
      <c r="N41" s="182"/>
      <c r="O41" s="177"/>
      <c r="P41" s="183"/>
      <c r="Q41" s="183"/>
      <c r="R41" s="180"/>
      <c r="S41" s="185"/>
      <c r="T41" s="180"/>
      <c r="U41" s="217"/>
    </row>
    <row r="42" spans="1:21" ht="15" customHeight="1" x14ac:dyDescent="0.2">
      <c r="A42" s="144" t="s">
        <v>27</v>
      </c>
      <c r="B42" s="171" t="s">
        <v>98</v>
      </c>
      <c r="C42" s="86">
        <v>22</v>
      </c>
      <c r="D42" s="34"/>
      <c r="E42" s="34"/>
      <c r="F42" s="35">
        <v>2.0833333333333333E-3</v>
      </c>
      <c r="G42" s="35"/>
      <c r="H42" s="36">
        <f>H41+F42</f>
        <v>0.52013888888888882</v>
      </c>
      <c r="I42" s="233"/>
      <c r="J42" s="3"/>
      <c r="K42" s="3"/>
      <c r="M42" s="186"/>
      <c r="N42" s="181"/>
      <c r="O42" s="177"/>
      <c r="P42" s="178"/>
      <c r="Q42" s="178"/>
      <c r="R42" s="179"/>
      <c r="S42" s="179"/>
      <c r="T42" s="179"/>
      <c r="U42" s="218"/>
    </row>
    <row r="43" spans="1:21" ht="15" customHeight="1" x14ac:dyDescent="0.2">
      <c r="A43" s="85" t="s">
        <v>146</v>
      </c>
      <c r="B43" s="37" t="s">
        <v>12</v>
      </c>
      <c r="C43" s="33"/>
      <c r="D43" s="38">
        <v>9</v>
      </c>
      <c r="E43" s="28">
        <f>D43+C42</f>
        <v>31</v>
      </c>
      <c r="F43" s="29">
        <v>3.125E-2</v>
      </c>
      <c r="G43" s="30">
        <f>E43/F43/24</f>
        <v>41.333333333333336</v>
      </c>
      <c r="H43" s="58">
        <f>H42+F43</f>
        <v>0.55138888888888882</v>
      </c>
      <c r="I43" s="234"/>
      <c r="J43" s="3"/>
      <c r="K43" s="3" t="s">
        <v>0</v>
      </c>
      <c r="M43" s="186"/>
      <c r="N43" s="181"/>
      <c r="O43" s="177"/>
      <c r="P43" s="178"/>
      <c r="Q43" s="178"/>
      <c r="R43" s="179"/>
      <c r="S43" s="179"/>
      <c r="T43" s="179"/>
      <c r="U43" s="218"/>
    </row>
    <row r="44" spans="1:21" ht="15" customHeight="1" x14ac:dyDescent="0.2">
      <c r="A44" s="24"/>
      <c r="B44" s="87" t="s">
        <v>132</v>
      </c>
      <c r="C44" s="88"/>
      <c r="D44" s="89"/>
      <c r="E44" s="90"/>
      <c r="F44" s="91">
        <v>4.1666666666666664E-2</v>
      </c>
      <c r="G44" s="91"/>
      <c r="H44" s="92"/>
      <c r="I44" s="202"/>
      <c r="J44" s="3"/>
      <c r="K44" s="3"/>
      <c r="M44" s="186"/>
      <c r="N44" s="181"/>
      <c r="O44" s="177"/>
      <c r="P44" s="178"/>
      <c r="Q44" s="178"/>
      <c r="R44" s="179"/>
      <c r="S44" s="179"/>
      <c r="T44" s="179"/>
      <c r="U44" s="218"/>
    </row>
    <row r="45" spans="1:21" ht="15" customHeight="1" x14ac:dyDescent="0.2">
      <c r="A45" s="24" t="s">
        <v>147</v>
      </c>
      <c r="B45" s="47" t="s">
        <v>131</v>
      </c>
      <c r="C45" s="46"/>
      <c r="D45" s="38"/>
      <c r="E45" s="28"/>
      <c r="F45" s="29"/>
      <c r="G45" s="30"/>
      <c r="H45" s="58">
        <f>H43+F44</f>
        <v>0.59305555555555545</v>
      </c>
      <c r="I45" s="232" t="s">
        <v>32</v>
      </c>
      <c r="J45" s="3"/>
      <c r="K45" s="3"/>
      <c r="M45" s="186"/>
      <c r="N45" s="181"/>
      <c r="O45" s="177"/>
      <c r="P45" s="178"/>
      <c r="Q45" s="178"/>
      <c r="R45" s="179"/>
      <c r="S45" s="179"/>
      <c r="T45" s="179"/>
      <c r="U45" s="218"/>
    </row>
    <row r="46" spans="1:21" ht="15" customHeight="1" x14ac:dyDescent="0.2">
      <c r="A46" s="24">
        <v>7</v>
      </c>
      <c r="B46" s="37" t="s">
        <v>96</v>
      </c>
      <c r="C46" s="33"/>
      <c r="D46" s="38">
        <v>27</v>
      </c>
      <c r="E46" s="28">
        <f>D46</f>
        <v>27</v>
      </c>
      <c r="F46" s="29">
        <v>2.4305555555555556E-2</v>
      </c>
      <c r="G46" s="30">
        <f>E46/F46/24</f>
        <v>46.285714285714285</v>
      </c>
      <c r="H46" s="58">
        <f t="shared" ref="H46:H54" si="1">H45+F46</f>
        <v>0.61736111111111103</v>
      </c>
      <c r="I46" s="235"/>
      <c r="J46" s="3"/>
      <c r="K46" s="3"/>
      <c r="M46" s="184"/>
      <c r="N46" s="182"/>
      <c r="O46" s="177"/>
      <c r="P46" s="183"/>
      <c r="Q46" s="183"/>
      <c r="R46" s="180"/>
      <c r="S46" s="185"/>
      <c r="T46" s="180"/>
      <c r="U46" s="218"/>
    </row>
    <row r="47" spans="1:21" ht="15" customHeight="1" x14ac:dyDescent="0.2">
      <c r="A47" s="144" t="s">
        <v>61</v>
      </c>
      <c r="B47" s="45" t="s">
        <v>97</v>
      </c>
      <c r="C47" s="86">
        <v>15</v>
      </c>
      <c r="D47" s="34"/>
      <c r="E47" s="34"/>
      <c r="F47" s="35">
        <v>2.0833333333333333E-3</v>
      </c>
      <c r="G47" s="35"/>
      <c r="H47" s="36">
        <f t="shared" si="1"/>
        <v>0.61944444444444435</v>
      </c>
      <c r="I47" s="235"/>
      <c r="J47" s="3"/>
      <c r="K47" s="3"/>
      <c r="L47" s="3"/>
      <c r="M47" s="186"/>
      <c r="N47" s="181"/>
      <c r="O47" s="177"/>
      <c r="P47" s="178"/>
      <c r="Q47" s="178"/>
      <c r="R47" s="179"/>
      <c r="S47" s="179"/>
      <c r="T47" s="179"/>
      <c r="U47" s="218"/>
    </row>
    <row r="48" spans="1:21" ht="15" customHeight="1" x14ac:dyDescent="0.2">
      <c r="A48" s="85">
        <v>8</v>
      </c>
      <c r="B48" s="37" t="s">
        <v>96</v>
      </c>
      <c r="C48" s="33"/>
      <c r="D48" s="38">
        <v>3</v>
      </c>
      <c r="E48" s="28">
        <f>D48+C47</f>
        <v>18</v>
      </c>
      <c r="F48" s="29">
        <v>1.5277777777777777E-2</v>
      </c>
      <c r="G48" s="30">
        <f>E48/F48/24</f>
        <v>49.090909090909093</v>
      </c>
      <c r="H48" s="58">
        <f t="shared" si="1"/>
        <v>0.63472222222222208</v>
      </c>
      <c r="I48" s="235"/>
      <c r="J48" s="3"/>
      <c r="K48" s="3"/>
      <c r="L48" s="3"/>
      <c r="M48" s="188"/>
      <c r="N48" s="182"/>
      <c r="O48" s="177"/>
      <c r="P48" s="183"/>
      <c r="Q48" s="183"/>
      <c r="R48" s="180"/>
      <c r="S48" s="185"/>
      <c r="T48" s="180"/>
      <c r="U48" s="218"/>
    </row>
    <row r="49" spans="1:21" ht="15" customHeight="1" x14ac:dyDescent="0.2">
      <c r="A49" s="144" t="s">
        <v>64</v>
      </c>
      <c r="B49" s="45" t="s">
        <v>167</v>
      </c>
      <c r="C49" s="86">
        <v>15</v>
      </c>
      <c r="D49" s="34"/>
      <c r="E49" s="34"/>
      <c r="F49" s="35">
        <v>2.0833333333333333E-3</v>
      </c>
      <c r="G49" s="35"/>
      <c r="H49" s="36">
        <f t="shared" si="1"/>
        <v>0.6368055555555554</v>
      </c>
      <c r="I49" s="235"/>
      <c r="J49" s="3"/>
      <c r="K49" s="3"/>
      <c r="L49" s="3"/>
      <c r="M49" s="188"/>
      <c r="N49" s="182"/>
      <c r="O49" s="177"/>
      <c r="P49" s="183"/>
      <c r="Q49" s="183"/>
      <c r="R49" s="180"/>
      <c r="S49" s="185"/>
      <c r="T49" s="180"/>
      <c r="U49" s="189"/>
    </row>
    <row r="50" spans="1:21" ht="15" customHeight="1" x14ac:dyDescent="0.2">
      <c r="A50" s="59">
        <v>9</v>
      </c>
      <c r="B50" s="18" t="s">
        <v>93</v>
      </c>
      <c r="C50" s="48"/>
      <c r="D50" s="38">
        <v>19</v>
      </c>
      <c r="E50" s="38">
        <f>D50+C49</f>
        <v>34</v>
      </c>
      <c r="F50" s="29">
        <v>3.125E-2</v>
      </c>
      <c r="G50" s="30">
        <f>E50/F50/24</f>
        <v>45.333333333333336</v>
      </c>
      <c r="H50" s="31">
        <f t="shared" si="1"/>
        <v>0.6680555555555554</v>
      </c>
      <c r="I50" s="235"/>
      <c r="L50" s="3"/>
      <c r="M50" s="184"/>
      <c r="N50" s="187"/>
      <c r="O50" s="185"/>
      <c r="P50" s="183"/>
      <c r="Q50" s="183"/>
      <c r="R50" s="180"/>
      <c r="S50" s="185"/>
      <c r="T50" s="180"/>
      <c r="U50" s="217"/>
    </row>
    <row r="51" spans="1:21" ht="15" customHeight="1" x14ac:dyDescent="0.2">
      <c r="A51" s="144" t="s">
        <v>28</v>
      </c>
      <c r="B51" s="45" t="s">
        <v>89</v>
      </c>
      <c r="C51" s="86">
        <v>22</v>
      </c>
      <c r="D51" s="34"/>
      <c r="E51" s="34"/>
      <c r="F51" s="35">
        <v>2.0833333333333333E-3</v>
      </c>
      <c r="G51" s="35"/>
      <c r="H51" s="36">
        <f t="shared" si="1"/>
        <v>0.67013888888888873</v>
      </c>
      <c r="I51" s="235"/>
      <c r="K51" s="3"/>
      <c r="L51" s="3"/>
      <c r="M51" s="186"/>
      <c r="N51" s="181"/>
      <c r="O51" s="177"/>
      <c r="P51" s="178"/>
      <c r="Q51" s="178"/>
      <c r="R51" s="179"/>
      <c r="S51" s="179"/>
      <c r="T51" s="179"/>
      <c r="U51" s="217"/>
    </row>
    <row r="52" spans="1:21" ht="15" customHeight="1" x14ac:dyDescent="0.2">
      <c r="A52" s="24">
        <v>10</v>
      </c>
      <c r="B52" s="18" t="s">
        <v>93</v>
      </c>
      <c r="C52" s="26"/>
      <c r="D52" s="27">
        <v>10</v>
      </c>
      <c r="E52" s="28">
        <f>D52+C51</f>
        <v>32</v>
      </c>
      <c r="F52" s="29">
        <v>2.7777777777777776E-2</v>
      </c>
      <c r="G52" s="30">
        <f>E52/F52/24</f>
        <v>48</v>
      </c>
      <c r="H52" s="31">
        <f t="shared" si="1"/>
        <v>0.69791666666666652</v>
      </c>
      <c r="I52" s="235"/>
      <c r="K52" s="3"/>
      <c r="L52" s="3"/>
      <c r="M52" s="184"/>
      <c r="N52" s="187"/>
      <c r="O52" s="177"/>
      <c r="P52" s="183"/>
      <c r="Q52" s="183"/>
      <c r="R52" s="180"/>
      <c r="S52" s="185"/>
      <c r="T52" s="180"/>
      <c r="U52" s="217"/>
    </row>
    <row r="53" spans="1:21" ht="15" customHeight="1" x14ac:dyDescent="0.2">
      <c r="A53" s="144" t="s">
        <v>29</v>
      </c>
      <c r="B53" s="45" t="s">
        <v>91</v>
      </c>
      <c r="C53" s="86">
        <v>22</v>
      </c>
      <c r="D53" s="34"/>
      <c r="E53" s="34"/>
      <c r="F53" s="35">
        <v>2.0833333333333333E-3</v>
      </c>
      <c r="G53" s="35"/>
      <c r="H53" s="36">
        <f t="shared" si="1"/>
        <v>0.69999999999999984</v>
      </c>
      <c r="I53" s="235"/>
      <c r="K53" s="3"/>
      <c r="M53" s="186" t="s">
        <v>0</v>
      </c>
      <c r="N53" s="181"/>
      <c r="O53" s="177"/>
      <c r="P53" s="178"/>
      <c r="Q53" s="178"/>
      <c r="R53" s="179"/>
      <c r="S53" s="179"/>
      <c r="T53" s="179"/>
      <c r="U53" s="217"/>
    </row>
    <row r="54" spans="1:21" ht="15" customHeight="1" x14ac:dyDescent="0.2">
      <c r="A54" s="24" t="s">
        <v>148</v>
      </c>
      <c r="B54" s="25" t="s">
        <v>87</v>
      </c>
      <c r="C54" s="48"/>
      <c r="D54" s="27">
        <v>66</v>
      </c>
      <c r="E54" s="141">
        <f>D54+C53</f>
        <v>88</v>
      </c>
      <c r="F54" s="29">
        <v>8.2638888888888887E-2</v>
      </c>
      <c r="G54" s="30">
        <f>E54/F54/24</f>
        <v>44.36974789915967</v>
      </c>
      <c r="H54" s="58">
        <f t="shared" si="1"/>
        <v>0.78263888888888877</v>
      </c>
      <c r="I54" s="236"/>
      <c r="M54" s="184"/>
      <c r="N54" s="182"/>
      <c r="O54" s="185"/>
      <c r="P54" s="183"/>
      <c r="Q54" s="183"/>
      <c r="R54" s="180"/>
      <c r="S54" s="185"/>
      <c r="T54" s="180"/>
      <c r="U54" s="217"/>
    </row>
    <row r="55" spans="1:21" s="3" customFormat="1" ht="15" customHeight="1" x14ac:dyDescent="0.2">
      <c r="A55" s="94"/>
      <c r="B55" s="95" t="s">
        <v>74</v>
      </c>
      <c r="C55" s="96">
        <f>+C51+C40+C38+C36+C53+C42+C47+C49</f>
        <v>148</v>
      </c>
      <c r="D55" s="98">
        <f>+D54+D50+D41+D39+D37+D52+D35+D46+D48+D43</f>
        <v>269.10000000000002</v>
      </c>
      <c r="E55" s="98">
        <f>+E54+E50+E41+E39+E37+E52+E35+E46+E48+E43</f>
        <v>417.1</v>
      </c>
      <c r="F55" s="99">
        <f>C55/E55</f>
        <v>0.35483097578518341</v>
      </c>
      <c r="G55" s="99"/>
      <c r="H55" s="100">
        <f>H54-H34</f>
        <v>0.44930555555555546</v>
      </c>
      <c r="I55" s="132"/>
      <c r="M55" s="190"/>
      <c r="N55" s="191"/>
      <c r="O55" s="192"/>
      <c r="P55" s="193"/>
      <c r="Q55" s="193"/>
      <c r="R55" s="194"/>
      <c r="S55" s="194"/>
      <c r="T55" s="195"/>
      <c r="U55" s="196"/>
    </row>
    <row r="56" spans="1:21" s="3" customFormat="1" ht="15" customHeight="1" x14ac:dyDescent="0.2">
      <c r="A56" s="130"/>
      <c r="B56" s="124"/>
      <c r="C56" s="125"/>
      <c r="D56" s="126"/>
      <c r="E56" s="127"/>
      <c r="F56" s="128"/>
      <c r="G56" s="128"/>
      <c r="H56" s="129"/>
      <c r="I56" s="148"/>
      <c r="K56" s="3" t="s">
        <v>0</v>
      </c>
    </row>
    <row r="57" spans="1:21" s="3" customFormat="1" ht="15" customHeight="1" x14ac:dyDescent="0.2">
      <c r="A57" s="130"/>
      <c r="B57" s="124"/>
      <c r="C57" s="125"/>
      <c r="D57" s="126"/>
      <c r="E57" s="127"/>
      <c r="F57" s="128"/>
      <c r="G57" s="128"/>
      <c r="H57" s="129"/>
      <c r="I57" s="148"/>
    </row>
    <row r="58" spans="1:21" s="3" customFormat="1" ht="15" customHeight="1" x14ac:dyDescent="0.2">
      <c r="A58" s="130"/>
      <c r="B58" s="124"/>
      <c r="C58" s="125"/>
      <c r="D58" s="126"/>
      <c r="E58" s="127"/>
      <c r="F58" s="128"/>
      <c r="G58" s="128"/>
      <c r="H58" s="129"/>
      <c r="I58" s="148"/>
    </row>
    <row r="59" spans="1:21" s="3" customFormat="1" ht="15" customHeight="1" x14ac:dyDescent="0.2">
      <c r="A59" s="130"/>
      <c r="B59" s="124"/>
      <c r="C59" s="125"/>
      <c r="D59" s="126"/>
      <c r="E59" s="127"/>
      <c r="F59" s="128"/>
      <c r="G59" s="128"/>
      <c r="H59" s="129"/>
      <c r="I59" s="148"/>
    </row>
    <row r="60" spans="1:21" s="3" customFormat="1" ht="15" customHeight="1" x14ac:dyDescent="0.2">
      <c r="A60" s="133"/>
      <c r="B60" s="149"/>
      <c r="C60" s="147"/>
      <c r="D60" s="147"/>
      <c r="E60" s="147"/>
      <c r="F60" s="147"/>
      <c r="G60" s="147"/>
      <c r="H60" s="133"/>
      <c r="I60" s="148"/>
      <c r="L60" s="3" t="s">
        <v>160</v>
      </c>
    </row>
    <row r="61" spans="1:21" ht="15.75" x14ac:dyDescent="0.2">
      <c r="A61" s="49"/>
      <c r="B61" s="50"/>
      <c r="C61" s="51"/>
      <c r="D61" s="52"/>
      <c r="E61" s="61" t="s">
        <v>0</v>
      </c>
      <c r="F61" s="62" t="s">
        <v>0</v>
      </c>
      <c r="G61" s="62"/>
      <c r="H61" s="54"/>
      <c r="I61" s="55"/>
      <c r="K61" t="s">
        <v>0</v>
      </c>
    </row>
    <row r="62" spans="1:21" ht="14.1" customHeight="1" x14ac:dyDescent="0.2">
      <c r="A62" s="21"/>
      <c r="B62" s="18"/>
      <c r="C62" s="19"/>
      <c r="D62" s="20"/>
      <c r="E62" s="14" t="s">
        <v>36</v>
      </c>
      <c r="F62" s="15"/>
      <c r="G62" s="15"/>
      <c r="H62" s="16"/>
      <c r="I62" s="22"/>
      <c r="K62" s="3" t="s">
        <v>0</v>
      </c>
    </row>
    <row r="63" spans="1:21" ht="15" customHeight="1" x14ac:dyDescent="0.2">
      <c r="A63" s="222" t="s">
        <v>176</v>
      </c>
      <c r="B63" s="223"/>
      <c r="C63" s="223"/>
      <c r="D63" s="223"/>
      <c r="E63" s="223"/>
      <c r="F63" s="223"/>
      <c r="G63" s="223"/>
      <c r="H63" s="223"/>
      <c r="I63" s="224"/>
      <c r="K63" t="s">
        <v>0</v>
      </c>
      <c r="M63" s="219"/>
      <c r="N63" s="219"/>
      <c r="O63" s="219"/>
      <c r="P63" s="219"/>
      <c r="Q63" s="219"/>
      <c r="R63" s="219"/>
      <c r="S63" s="219"/>
      <c r="T63" s="219"/>
      <c r="U63" s="219"/>
    </row>
    <row r="64" spans="1:21" s="7" customFormat="1" ht="36" customHeight="1" x14ac:dyDescent="0.2">
      <c r="A64" s="8" t="s">
        <v>5</v>
      </c>
      <c r="B64" s="9" t="s">
        <v>6</v>
      </c>
      <c r="C64" s="9" t="s">
        <v>10</v>
      </c>
      <c r="D64" s="9" t="s">
        <v>7</v>
      </c>
      <c r="E64" s="9" t="s">
        <v>1</v>
      </c>
      <c r="F64" s="9" t="s">
        <v>8</v>
      </c>
      <c r="G64" s="9" t="s">
        <v>13</v>
      </c>
      <c r="H64" s="10" t="s">
        <v>9</v>
      </c>
      <c r="I64" s="11"/>
      <c r="J64" s="7" t="s">
        <v>0</v>
      </c>
      <c r="M64" s="170"/>
      <c r="N64" s="170"/>
      <c r="O64" s="170"/>
      <c r="P64" s="170"/>
      <c r="Q64" s="170"/>
      <c r="R64" s="170"/>
      <c r="S64" s="170"/>
      <c r="T64" s="170"/>
      <c r="U64" s="198"/>
    </row>
    <row r="65" spans="1:21" ht="15" customHeight="1" x14ac:dyDescent="0.2">
      <c r="A65" s="56" t="s">
        <v>149</v>
      </c>
      <c r="B65" s="119" t="s">
        <v>99</v>
      </c>
      <c r="C65" s="120"/>
      <c r="D65" s="121"/>
      <c r="E65" s="121"/>
      <c r="F65" s="122"/>
      <c r="G65" s="122"/>
      <c r="H65" s="123">
        <v>0.33333333333333331</v>
      </c>
      <c r="I65" s="242" t="s">
        <v>33</v>
      </c>
      <c r="K65" s="3" t="s">
        <v>0</v>
      </c>
      <c r="M65" s="199"/>
      <c r="N65" s="160"/>
      <c r="O65" s="33"/>
      <c r="P65" s="138"/>
      <c r="Q65" s="138"/>
      <c r="R65" s="35"/>
      <c r="S65" s="35"/>
      <c r="T65" s="58"/>
      <c r="U65" s="215"/>
    </row>
    <row r="66" spans="1:21" ht="15" customHeight="1" x14ac:dyDescent="0.2">
      <c r="A66" s="59">
        <v>11</v>
      </c>
      <c r="B66" s="60" t="s">
        <v>16</v>
      </c>
      <c r="C66" s="48"/>
      <c r="D66" s="38">
        <v>41</v>
      </c>
      <c r="E66" s="38">
        <f>D66</f>
        <v>41</v>
      </c>
      <c r="F66" s="29">
        <v>4.1666666666666664E-2</v>
      </c>
      <c r="G66" s="30">
        <f>E66/F66/24</f>
        <v>41</v>
      </c>
      <c r="H66" s="31">
        <f t="shared" ref="H66" si="2">H65+F66</f>
        <v>0.375</v>
      </c>
      <c r="I66" s="243"/>
      <c r="K66" s="3"/>
      <c r="M66" s="199"/>
      <c r="N66" s="37"/>
      <c r="O66" s="46"/>
      <c r="P66" s="141"/>
      <c r="Q66" s="141"/>
      <c r="R66" s="139"/>
      <c r="S66" s="143"/>
      <c r="T66" s="58"/>
      <c r="U66" s="215"/>
    </row>
    <row r="67" spans="1:21" ht="15" customHeight="1" x14ac:dyDescent="0.2">
      <c r="A67" s="144" t="s">
        <v>30</v>
      </c>
      <c r="B67" s="45" t="s">
        <v>100</v>
      </c>
      <c r="C67" s="33">
        <v>16</v>
      </c>
      <c r="D67" s="34"/>
      <c r="E67" s="34"/>
      <c r="F67" s="35">
        <v>2.0833333333333333E-3</v>
      </c>
      <c r="G67" s="35"/>
      <c r="H67" s="36">
        <f t="shared" ref="H67:H74" si="3">H66+F67</f>
        <v>0.37708333333333333</v>
      </c>
      <c r="I67" s="243"/>
      <c r="K67" s="3"/>
      <c r="M67" s="200"/>
      <c r="N67" s="45"/>
      <c r="O67" s="33"/>
      <c r="P67" s="34"/>
      <c r="Q67" s="34"/>
      <c r="R67" s="35"/>
      <c r="S67" s="35"/>
      <c r="T67" s="36"/>
      <c r="U67" s="215"/>
    </row>
    <row r="68" spans="1:21" ht="15" customHeight="1" x14ac:dyDescent="0.2">
      <c r="A68" s="59">
        <v>12</v>
      </c>
      <c r="B68" s="60" t="s">
        <v>44</v>
      </c>
      <c r="C68" s="48"/>
      <c r="D68" s="38">
        <v>34.1</v>
      </c>
      <c r="E68" s="57">
        <f>C67+D68</f>
        <v>50.1</v>
      </c>
      <c r="F68" s="29">
        <v>4.5138888888888888E-2</v>
      </c>
      <c r="G68" s="30">
        <f>E68/F68/24</f>
        <v>46.246153846153845</v>
      </c>
      <c r="H68" s="31">
        <f t="shared" si="3"/>
        <v>0.42222222222222222</v>
      </c>
      <c r="I68" s="243"/>
      <c r="K68" s="3"/>
      <c r="M68" s="199"/>
      <c r="N68" s="37"/>
      <c r="O68" s="46"/>
      <c r="P68" s="141"/>
      <c r="Q68" s="140"/>
      <c r="R68" s="139"/>
      <c r="S68" s="143"/>
      <c r="T68" s="58"/>
      <c r="U68" s="215"/>
    </row>
    <row r="69" spans="1:21" ht="15" customHeight="1" x14ac:dyDescent="0.2">
      <c r="A69" s="144" t="s">
        <v>31</v>
      </c>
      <c r="B69" s="45" t="s">
        <v>127</v>
      </c>
      <c r="C69" s="33">
        <v>5.3</v>
      </c>
      <c r="D69" s="34"/>
      <c r="E69" s="34"/>
      <c r="F69" s="35">
        <v>2.0833333333333333E-3</v>
      </c>
      <c r="G69" s="35"/>
      <c r="H69" s="36">
        <f t="shared" si="3"/>
        <v>0.42430555555555555</v>
      </c>
      <c r="I69" s="243"/>
      <c r="J69" s="3" t="s">
        <v>0</v>
      </c>
      <c r="K69" s="3"/>
      <c r="M69" s="200"/>
      <c r="N69" s="45"/>
      <c r="O69" s="33"/>
      <c r="P69" s="34"/>
      <c r="Q69" s="34"/>
      <c r="R69" s="35"/>
      <c r="S69" s="35"/>
      <c r="T69" s="36"/>
      <c r="U69" s="215"/>
    </row>
    <row r="70" spans="1:21" ht="15" customHeight="1" x14ac:dyDescent="0.2">
      <c r="A70" s="59">
        <v>13</v>
      </c>
      <c r="B70" s="60" t="s">
        <v>101</v>
      </c>
      <c r="C70" s="48"/>
      <c r="D70" s="38">
        <v>30</v>
      </c>
      <c r="E70" s="38">
        <f>C69+D70</f>
        <v>35.299999999999997</v>
      </c>
      <c r="F70" s="29">
        <v>3.125E-2</v>
      </c>
      <c r="G70" s="30">
        <f>E70/F70/24</f>
        <v>47.066666666666663</v>
      </c>
      <c r="H70" s="31">
        <f t="shared" si="3"/>
        <v>0.45555555555555555</v>
      </c>
      <c r="I70" s="243"/>
      <c r="L70" s="3"/>
      <c r="M70" s="199"/>
      <c r="N70" s="37"/>
      <c r="O70" s="46"/>
      <c r="P70" s="141"/>
      <c r="Q70" s="141"/>
      <c r="R70" s="139"/>
      <c r="S70" s="143"/>
      <c r="T70" s="58"/>
      <c r="U70" s="215"/>
    </row>
    <row r="71" spans="1:21" ht="15" customHeight="1" x14ac:dyDescent="0.2">
      <c r="A71" s="144" t="s">
        <v>41</v>
      </c>
      <c r="B71" s="45" t="s">
        <v>102</v>
      </c>
      <c r="C71" s="33">
        <v>16</v>
      </c>
      <c r="D71" s="34"/>
      <c r="E71" s="34"/>
      <c r="F71" s="35">
        <v>2.0833333333333333E-3</v>
      </c>
      <c r="G71" s="35"/>
      <c r="H71" s="36">
        <f t="shared" si="3"/>
        <v>0.45763888888888887</v>
      </c>
      <c r="I71" s="243"/>
      <c r="K71" s="3"/>
      <c r="M71" s="200"/>
      <c r="N71" s="45"/>
      <c r="O71" s="33"/>
      <c r="P71" s="34"/>
      <c r="Q71" s="34"/>
      <c r="R71" s="35"/>
      <c r="S71" s="35"/>
      <c r="T71" s="36"/>
      <c r="U71" s="215"/>
    </row>
    <row r="72" spans="1:21" ht="15" customHeight="1" x14ac:dyDescent="0.2">
      <c r="A72" s="24">
        <v>14</v>
      </c>
      <c r="B72" s="37" t="s">
        <v>44</v>
      </c>
      <c r="C72" s="48"/>
      <c r="D72" s="38">
        <v>34.1</v>
      </c>
      <c r="E72" s="38">
        <f>C71+D72</f>
        <v>50.1</v>
      </c>
      <c r="F72" s="29">
        <v>4.8611111111111112E-2</v>
      </c>
      <c r="G72" s="30">
        <f>E72/F72/24</f>
        <v>42.942857142857143</v>
      </c>
      <c r="H72" s="31">
        <f t="shared" si="3"/>
        <v>0.50624999999999998</v>
      </c>
      <c r="I72" s="243"/>
      <c r="M72" s="201"/>
      <c r="N72" s="37"/>
      <c r="O72" s="46"/>
      <c r="P72" s="141"/>
      <c r="Q72" s="141"/>
      <c r="R72" s="139"/>
      <c r="S72" s="143"/>
      <c r="T72" s="58"/>
      <c r="U72" s="215"/>
    </row>
    <row r="73" spans="1:21" ht="15" customHeight="1" x14ac:dyDescent="0.2">
      <c r="A73" s="144" t="s">
        <v>42</v>
      </c>
      <c r="B73" s="45" t="s">
        <v>103</v>
      </c>
      <c r="C73" s="33">
        <v>5.3</v>
      </c>
      <c r="D73" s="34"/>
      <c r="E73" s="34"/>
      <c r="F73" s="35">
        <v>2.0833333333333333E-3</v>
      </c>
      <c r="G73" s="35"/>
      <c r="H73" s="36">
        <f t="shared" si="3"/>
        <v>0.5083333333333333</v>
      </c>
      <c r="I73" s="244"/>
      <c r="M73" s="200"/>
      <c r="N73" s="45"/>
      <c r="O73" s="33"/>
      <c r="P73" s="34"/>
      <c r="Q73" s="34"/>
      <c r="R73" s="35"/>
      <c r="S73" s="35"/>
      <c r="T73" s="36"/>
      <c r="U73" s="220"/>
    </row>
    <row r="74" spans="1:21" ht="15" customHeight="1" x14ac:dyDescent="0.2">
      <c r="A74" s="24" t="s">
        <v>150</v>
      </c>
      <c r="B74" s="37" t="s">
        <v>107</v>
      </c>
      <c r="C74" s="48"/>
      <c r="D74" s="38">
        <v>29</v>
      </c>
      <c r="E74" s="38">
        <f>C73+D74</f>
        <v>34.299999999999997</v>
      </c>
      <c r="F74" s="29">
        <v>3.8194444444444441E-2</v>
      </c>
      <c r="G74" s="30">
        <f>E74/F74/24</f>
        <v>37.418181818181814</v>
      </c>
      <c r="H74" s="31">
        <f t="shared" si="3"/>
        <v>0.54652777777777772</v>
      </c>
      <c r="I74" s="245"/>
      <c r="K74" s="3"/>
      <c r="M74" s="201"/>
      <c r="N74" s="37"/>
      <c r="O74" s="46"/>
      <c r="P74" s="141"/>
      <c r="Q74" s="141"/>
      <c r="R74" s="139"/>
      <c r="S74" s="143"/>
      <c r="T74" s="58"/>
      <c r="U74" s="220"/>
    </row>
    <row r="75" spans="1:21" ht="15" customHeight="1" x14ac:dyDescent="0.2">
      <c r="A75" s="39"/>
      <c r="B75" s="17" t="s">
        <v>168</v>
      </c>
      <c r="C75" s="40"/>
      <c r="D75" s="41"/>
      <c r="E75" s="42"/>
      <c r="F75" s="91">
        <v>4.1666666666666664E-2</v>
      </c>
      <c r="G75" s="43"/>
      <c r="H75" s="44"/>
      <c r="I75" s="63"/>
      <c r="M75" s="201"/>
      <c r="N75" s="197"/>
      <c r="O75" s="46"/>
      <c r="P75" s="140"/>
      <c r="Q75" s="141"/>
      <c r="R75" s="139"/>
      <c r="S75" s="139"/>
      <c r="T75" s="36"/>
      <c r="U75" s="150"/>
    </row>
    <row r="76" spans="1:21" ht="15" customHeight="1" x14ac:dyDescent="0.2">
      <c r="A76" s="24" t="s">
        <v>151</v>
      </c>
      <c r="B76" s="47" t="s">
        <v>108</v>
      </c>
      <c r="C76" s="48"/>
      <c r="D76" s="38"/>
      <c r="E76" s="38"/>
      <c r="F76" s="29"/>
      <c r="G76" s="29"/>
      <c r="H76" s="31">
        <f>H74+F75</f>
        <v>0.58819444444444435</v>
      </c>
      <c r="I76" s="242" t="s">
        <v>69</v>
      </c>
      <c r="K76" s="3"/>
      <c r="M76" s="201"/>
      <c r="N76" s="172"/>
      <c r="O76" s="46"/>
      <c r="P76" s="141"/>
      <c r="Q76" s="141"/>
      <c r="R76" s="139"/>
      <c r="S76" s="139"/>
      <c r="T76" s="58"/>
      <c r="U76" s="215"/>
    </row>
    <row r="77" spans="1:21" ht="15" customHeight="1" x14ac:dyDescent="0.2">
      <c r="A77" s="59">
        <v>15</v>
      </c>
      <c r="B77" s="60" t="s">
        <v>113</v>
      </c>
      <c r="C77" s="48"/>
      <c r="D77" s="38">
        <v>29</v>
      </c>
      <c r="E77" s="38">
        <f>D77</f>
        <v>29</v>
      </c>
      <c r="F77" s="29">
        <v>3.4722222222222224E-2</v>
      </c>
      <c r="G77" s="30">
        <f>E77/F77/24</f>
        <v>34.799999999999997</v>
      </c>
      <c r="H77" s="31">
        <f>H76+F77</f>
        <v>0.62291666666666656</v>
      </c>
      <c r="I77" s="243"/>
      <c r="M77" s="199"/>
      <c r="N77" s="37" t="s">
        <v>0</v>
      </c>
      <c r="O77" s="46"/>
      <c r="P77" s="141"/>
      <c r="Q77" s="141"/>
      <c r="R77" s="139"/>
      <c r="S77" s="143"/>
      <c r="T77" s="58"/>
      <c r="U77" s="215"/>
    </row>
    <row r="78" spans="1:21" ht="15" customHeight="1" x14ac:dyDescent="0.2">
      <c r="A78" s="144" t="s">
        <v>43</v>
      </c>
      <c r="B78" s="45" t="s">
        <v>128</v>
      </c>
      <c r="C78" s="33">
        <v>5.3</v>
      </c>
      <c r="D78" s="34"/>
      <c r="E78" s="34"/>
      <c r="F78" s="35">
        <v>2.0833333333333333E-3</v>
      </c>
      <c r="G78" s="35"/>
      <c r="H78" s="36">
        <f>H77+F78</f>
        <v>0.62499999999999989</v>
      </c>
      <c r="I78" s="243"/>
      <c r="J78" s="3"/>
      <c r="K78" s="3"/>
      <c r="M78" s="200"/>
      <c r="N78" s="45"/>
      <c r="O78" s="33"/>
      <c r="P78" s="34"/>
      <c r="Q78" s="34"/>
      <c r="R78" s="35"/>
      <c r="S78" s="35"/>
      <c r="T78" s="36"/>
      <c r="U78" s="215"/>
    </row>
    <row r="79" spans="1:21" ht="15" customHeight="1" x14ac:dyDescent="0.2">
      <c r="A79" s="59">
        <v>16</v>
      </c>
      <c r="B79" s="60" t="s">
        <v>37</v>
      </c>
      <c r="C79" s="48"/>
      <c r="D79" s="38">
        <v>34.1</v>
      </c>
      <c r="E79" s="38">
        <f>C78+D79</f>
        <v>39.4</v>
      </c>
      <c r="F79" s="29">
        <v>3.8194444444444441E-2</v>
      </c>
      <c r="G79" s="30">
        <f>E79/F79/24</f>
        <v>42.981818181818191</v>
      </c>
      <c r="H79" s="31">
        <f>H78+F79</f>
        <v>0.66319444444444431</v>
      </c>
      <c r="I79" s="243"/>
      <c r="K79" s="3"/>
      <c r="M79" s="199" t="s">
        <v>0</v>
      </c>
      <c r="N79" s="37"/>
      <c r="O79" s="46"/>
      <c r="P79" s="141"/>
      <c r="Q79" s="141"/>
      <c r="R79" s="139"/>
      <c r="S79" s="143"/>
      <c r="T79" s="58"/>
      <c r="U79" s="215"/>
    </row>
    <row r="80" spans="1:21" ht="15" customHeight="1" x14ac:dyDescent="0.2">
      <c r="A80" s="144" t="s">
        <v>47</v>
      </c>
      <c r="B80" s="45" t="s">
        <v>129</v>
      </c>
      <c r="C80" s="33">
        <v>16</v>
      </c>
      <c r="D80" s="34"/>
      <c r="E80" s="34"/>
      <c r="F80" s="35">
        <v>2.0833333333333333E-3</v>
      </c>
      <c r="G80" s="35"/>
      <c r="H80" s="36">
        <f>H79+F80</f>
        <v>0.66527777777777763</v>
      </c>
      <c r="I80" s="243"/>
      <c r="M80" s="200"/>
      <c r="N80" s="45"/>
      <c r="O80" s="33"/>
      <c r="P80" s="34"/>
      <c r="Q80" s="34"/>
      <c r="R80" s="35"/>
      <c r="S80" s="35"/>
      <c r="T80" s="36"/>
      <c r="U80" s="215"/>
    </row>
    <row r="81" spans="1:21" ht="15" customHeight="1" x14ac:dyDescent="0.2">
      <c r="A81" s="24" t="s">
        <v>123</v>
      </c>
      <c r="B81" s="47" t="s">
        <v>87</v>
      </c>
      <c r="C81" s="48"/>
      <c r="D81" s="38">
        <v>41</v>
      </c>
      <c r="E81" s="141">
        <f>C80+D81</f>
        <v>57</v>
      </c>
      <c r="F81" s="29">
        <v>5.2083333333333336E-2</v>
      </c>
      <c r="G81" s="30">
        <f>E81/F81/24</f>
        <v>45.599999999999994</v>
      </c>
      <c r="H81" s="31">
        <f>H80+F81</f>
        <v>0.71736111111111101</v>
      </c>
      <c r="I81" s="243"/>
      <c r="K81" s="3"/>
      <c r="M81" s="201"/>
      <c r="N81" s="172"/>
      <c r="O81" s="46"/>
      <c r="P81" s="141"/>
      <c r="Q81" s="141"/>
      <c r="R81" s="139"/>
      <c r="S81" s="143"/>
      <c r="T81" s="58"/>
      <c r="U81" s="215"/>
    </row>
    <row r="82" spans="1:21" ht="15" customHeight="1" x14ac:dyDescent="0.2">
      <c r="A82" s="101"/>
      <c r="B82" s="102" t="s">
        <v>170</v>
      </c>
      <c r="C82" s="96">
        <f>+C69+C67+C80+C78 +C71+C73</f>
        <v>63.899999999999991</v>
      </c>
      <c r="D82" s="97">
        <f>D77+D72+D68+D66+D79+D81+D70+D74</f>
        <v>272.29999999999995</v>
      </c>
      <c r="E82" s="97">
        <f>E77+E72+E68+E66+E79+E81+E70+E74</f>
        <v>336.20000000000005</v>
      </c>
      <c r="F82" s="99">
        <f>C82/E82</f>
        <v>0.19006543723973821</v>
      </c>
      <c r="G82" s="103"/>
      <c r="H82" s="100">
        <f>H81-H65</f>
        <v>0.38402777777777769</v>
      </c>
      <c r="I82" s="64"/>
      <c r="M82" s="151"/>
      <c r="N82" s="152"/>
      <c r="O82" s="125"/>
      <c r="P82" s="126"/>
      <c r="Q82" s="126"/>
      <c r="R82" s="128"/>
      <c r="S82" s="104"/>
      <c r="T82" s="129"/>
      <c r="U82" s="150"/>
    </row>
    <row r="83" spans="1:21" s="153" customFormat="1" ht="15" customHeight="1" x14ac:dyDescent="0.2">
      <c r="A83" s="151"/>
      <c r="B83" s="152"/>
      <c r="C83" s="125"/>
      <c r="D83" s="126"/>
      <c r="E83" s="126"/>
      <c r="F83" s="128"/>
      <c r="G83" s="104"/>
      <c r="H83" s="129"/>
      <c r="I83" s="150"/>
    </row>
    <row r="84" spans="1:21" s="153" customFormat="1" ht="15" customHeight="1" x14ac:dyDescent="0.2">
      <c r="A84" s="151"/>
      <c r="B84" s="152"/>
      <c r="C84" s="125"/>
      <c r="D84" s="126"/>
      <c r="E84" s="126"/>
      <c r="F84" s="128"/>
      <c r="G84" s="104"/>
      <c r="H84" s="129"/>
      <c r="I84" s="150"/>
    </row>
    <row r="85" spans="1:21" s="153" customFormat="1" ht="15" customHeight="1" x14ac:dyDescent="0.2">
      <c r="A85" s="151"/>
      <c r="B85" s="152"/>
      <c r="C85" s="125"/>
      <c r="D85" s="126"/>
      <c r="E85" s="126"/>
      <c r="F85" s="128"/>
      <c r="G85" s="104"/>
      <c r="H85" s="129"/>
      <c r="I85" s="150"/>
    </row>
    <row r="86" spans="1:21" s="153" customFormat="1" ht="15" customHeight="1" x14ac:dyDescent="0.2">
      <c r="A86" s="151"/>
      <c r="B86" s="152"/>
      <c r="C86" s="125"/>
      <c r="D86" s="126"/>
      <c r="E86" s="126"/>
      <c r="F86" s="128"/>
      <c r="G86" s="104"/>
      <c r="H86" s="129" t="s">
        <v>0</v>
      </c>
      <c r="I86" s="150"/>
    </row>
    <row r="87" spans="1:21" s="153" customFormat="1" ht="15" customHeight="1" x14ac:dyDescent="0.2">
      <c r="A87" s="151"/>
      <c r="B87" s="152"/>
      <c r="C87" s="125"/>
      <c r="D87" s="126"/>
      <c r="E87" s="126"/>
      <c r="F87" s="128"/>
      <c r="G87" s="104"/>
      <c r="H87" s="129"/>
      <c r="I87" s="150"/>
    </row>
    <row r="88" spans="1:21" s="153" customFormat="1" ht="15" customHeight="1" x14ac:dyDescent="0.2">
      <c r="A88" s="151"/>
      <c r="B88" s="152"/>
      <c r="C88" s="125"/>
      <c r="D88" s="126"/>
      <c r="E88" s="126"/>
      <c r="F88" s="128"/>
      <c r="G88" s="104" t="s">
        <v>0</v>
      </c>
      <c r="H88" s="129"/>
      <c r="I88" s="150"/>
    </row>
    <row r="89" spans="1:21" s="153" customFormat="1" ht="15" customHeight="1" x14ac:dyDescent="0.2">
      <c r="A89" s="151"/>
      <c r="B89" s="152"/>
      <c r="C89" s="125"/>
      <c r="D89" s="126"/>
      <c r="E89" s="126"/>
      <c r="F89" s="128"/>
      <c r="G89" s="104"/>
      <c r="H89" s="129"/>
      <c r="I89" s="150"/>
    </row>
    <row r="90" spans="1:21" s="153" customFormat="1" ht="15" customHeight="1" x14ac:dyDescent="0.2">
      <c r="A90" s="151"/>
      <c r="B90" s="152"/>
      <c r="C90" s="125"/>
      <c r="D90" s="126"/>
      <c r="E90" s="126"/>
      <c r="F90" s="128"/>
      <c r="G90" s="104"/>
      <c r="H90" s="129"/>
      <c r="I90" s="150"/>
    </row>
    <row r="91" spans="1:21" s="153" customFormat="1" ht="15" customHeight="1" x14ac:dyDescent="0.2">
      <c r="A91" s="151"/>
      <c r="B91" s="152"/>
      <c r="C91" s="125"/>
      <c r="D91" s="126"/>
      <c r="E91" s="126"/>
      <c r="F91" s="128"/>
      <c r="G91" s="104"/>
      <c r="H91" s="129"/>
      <c r="I91" s="150"/>
    </row>
    <row r="92" spans="1:21" s="153" customFormat="1" ht="15" customHeight="1" x14ac:dyDescent="0.2">
      <c r="A92" s="151"/>
      <c r="B92" s="152"/>
      <c r="C92" s="125"/>
      <c r="D92" s="126"/>
      <c r="E92" s="126"/>
      <c r="F92" s="128"/>
      <c r="G92" s="104"/>
      <c r="H92" s="129"/>
      <c r="I92" s="150"/>
    </row>
    <row r="93" spans="1:21" s="153" customFormat="1" ht="15" customHeight="1" x14ac:dyDescent="0.2">
      <c r="A93" s="151"/>
      <c r="B93" s="152"/>
      <c r="C93" s="125"/>
      <c r="D93" s="126"/>
      <c r="E93" s="126"/>
      <c r="F93" s="128"/>
      <c r="G93" s="104"/>
      <c r="H93" s="129"/>
      <c r="I93" s="150"/>
      <c r="L93" s="3" t="s">
        <v>161</v>
      </c>
    </row>
    <row r="94" spans="1:21" s="153" customFormat="1" ht="15" customHeight="1" x14ac:dyDescent="0.2">
      <c r="A94" s="151"/>
      <c r="B94" s="152"/>
      <c r="C94" s="125"/>
      <c r="D94" s="126"/>
      <c r="E94" s="126"/>
      <c r="F94" s="128"/>
      <c r="G94" s="104"/>
      <c r="H94" s="129"/>
      <c r="I94" s="150"/>
    </row>
    <row r="95" spans="1:21" ht="15.75" x14ac:dyDescent="0.2">
      <c r="A95" s="49"/>
      <c r="B95" s="50"/>
      <c r="C95" s="51"/>
      <c r="D95" s="52"/>
      <c r="E95" s="52"/>
      <c r="F95" s="53"/>
      <c r="G95" s="53"/>
      <c r="H95" s="54"/>
      <c r="I95" s="55"/>
      <c r="J95" t="s">
        <v>0</v>
      </c>
    </row>
    <row r="96" spans="1:21" x14ac:dyDescent="0.2">
      <c r="A96" s="6"/>
      <c r="B96" s="3"/>
      <c r="C96" s="12"/>
      <c r="D96" s="13"/>
      <c r="E96" s="14" t="s">
        <v>35</v>
      </c>
      <c r="F96" s="93"/>
      <c r="G96" s="15"/>
      <c r="H96" s="16"/>
      <c r="I96" s="16"/>
    </row>
    <row r="97" spans="1:14" ht="15" customHeight="1" x14ac:dyDescent="0.2">
      <c r="A97" s="222" t="s">
        <v>177</v>
      </c>
      <c r="B97" s="223"/>
      <c r="C97" s="223"/>
      <c r="D97" s="223"/>
      <c r="E97" s="223"/>
      <c r="F97" s="223"/>
      <c r="G97" s="223"/>
      <c r="H97" s="223"/>
      <c r="I97" s="224"/>
      <c r="K97" t="s">
        <v>0</v>
      </c>
    </row>
    <row r="98" spans="1:14" ht="48" x14ac:dyDescent="0.25">
      <c r="A98" s="8" t="s">
        <v>5</v>
      </c>
      <c r="B98" s="9" t="s">
        <v>6</v>
      </c>
      <c r="C98" s="9" t="s">
        <v>10</v>
      </c>
      <c r="D98" s="9" t="s">
        <v>7</v>
      </c>
      <c r="E98" s="9" t="s">
        <v>1</v>
      </c>
      <c r="F98" s="9" t="s">
        <v>8</v>
      </c>
      <c r="G98" s="9" t="s">
        <v>13</v>
      </c>
      <c r="H98" s="10" t="s">
        <v>9</v>
      </c>
      <c r="I98" s="23"/>
      <c r="L98" t="s">
        <v>0</v>
      </c>
      <c r="M98" s="3" t="s">
        <v>0</v>
      </c>
    </row>
    <row r="99" spans="1:14" ht="15" customHeight="1" x14ac:dyDescent="0.2">
      <c r="A99" s="56" t="s">
        <v>77</v>
      </c>
      <c r="B99" s="119" t="s">
        <v>99</v>
      </c>
      <c r="C99" s="120"/>
      <c r="D99" s="121"/>
      <c r="E99" s="121"/>
      <c r="F99" s="122"/>
      <c r="G99" s="122"/>
      <c r="H99" s="123">
        <v>0.33333333333333331</v>
      </c>
      <c r="I99" s="246" t="s">
        <v>70</v>
      </c>
      <c r="K99" s="3"/>
      <c r="N99" t="s">
        <v>0</v>
      </c>
    </row>
    <row r="100" spans="1:14" ht="15.75" x14ac:dyDescent="0.2">
      <c r="A100" s="24">
        <v>17</v>
      </c>
      <c r="B100" s="25" t="s">
        <v>16</v>
      </c>
      <c r="C100" s="26"/>
      <c r="D100" s="27">
        <v>0.4</v>
      </c>
      <c r="E100" s="28">
        <f>D100</f>
        <v>0.4</v>
      </c>
      <c r="F100" s="29">
        <v>3.472222222222222E-3</v>
      </c>
      <c r="G100" s="30">
        <f>E100/F100/24</f>
        <v>4.8000000000000007</v>
      </c>
      <c r="H100" s="31">
        <f t="shared" ref="H100:H101" si="4">H99+F100</f>
        <v>0.33680555555555552</v>
      </c>
      <c r="I100" s="247"/>
      <c r="K100" s="3"/>
      <c r="M100" s="3"/>
    </row>
    <row r="101" spans="1:14" ht="15.75" x14ac:dyDescent="0.2">
      <c r="A101" s="144" t="s">
        <v>48</v>
      </c>
      <c r="B101" s="32" t="s">
        <v>23</v>
      </c>
      <c r="C101" s="86">
        <v>11.6</v>
      </c>
      <c r="D101" s="34"/>
      <c r="E101" s="34"/>
      <c r="F101" s="35">
        <v>2.0833333333333333E-3</v>
      </c>
      <c r="G101" s="35"/>
      <c r="H101" s="36">
        <f t="shared" si="4"/>
        <v>0.33888888888888885</v>
      </c>
      <c r="I101" s="247"/>
      <c r="K101" s="3"/>
    </row>
    <row r="102" spans="1:14" ht="15" x14ac:dyDescent="0.2">
      <c r="A102" s="59">
        <v>18</v>
      </c>
      <c r="B102" s="18" t="s">
        <v>17</v>
      </c>
      <c r="C102" s="48"/>
      <c r="D102" s="38">
        <v>6.2</v>
      </c>
      <c r="E102" s="38">
        <f>D102+C101</f>
        <v>17.8</v>
      </c>
      <c r="F102" s="29">
        <v>2.4305555555555556E-2</v>
      </c>
      <c r="G102" s="30">
        <f>E102/F102/24</f>
        <v>30.514285714285716</v>
      </c>
      <c r="H102" s="31">
        <f t="shared" ref="H102:H110" si="5">H101+F102</f>
        <v>0.36319444444444443</v>
      </c>
      <c r="I102" s="247"/>
    </row>
    <row r="103" spans="1:14" ht="15.75" x14ac:dyDescent="0.2">
      <c r="A103" s="144" t="s">
        <v>49</v>
      </c>
      <c r="B103" s="32" t="s">
        <v>116</v>
      </c>
      <c r="C103" s="86">
        <v>15.6</v>
      </c>
      <c r="D103" s="34"/>
      <c r="E103" s="34"/>
      <c r="F103" s="35">
        <v>2.0833333333333333E-3</v>
      </c>
      <c r="G103" s="35"/>
      <c r="H103" s="36">
        <f t="shared" si="5"/>
        <v>0.36527777777777776</v>
      </c>
      <c r="I103" s="247"/>
    </row>
    <row r="104" spans="1:14" ht="15" x14ac:dyDescent="0.2">
      <c r="A104" s="59">
        <v>19</v>
      </c>
      <c r="B104" s="18" t="s">
        <v>105</v>
      </c>
      <c r="C104" s="48"/>
      <c r="D104" s="38">
        <v>5.9</v>
      </c>
      <c r="E104" s="38">
        <f>D104+C103</f>
        <v>21.5</v>
      </c>
      <c r="F104" s="29">
        <v>2.4305555555555556E-2</v>
      </c>
      <c r="G104" s="30">
        <f>E104/F104/24</f>
        <v>36.857142857142854</v>
      </c>
      <c r="H104" s="31">
        <f t="shared" si="5"/>
        <v>0.38958333333333334</v>
      </c>
      <c r="I104" s="247"/>
    </row>
    <row r="105" spans="1:14" ht="15.75" x14ac:dyDescent="0.2">
      <c r="A105" s="144" t="s">
        <v>50</v>
      </c>
      <c r="B105" s="32" t="s">
        <v>118</v>
      </c>
      <c r="C105" s="86">
        <v>14.4</v>
      </c>
      <c r="D105" s="34"/>
      <c r="E105" s="34"/>
      <c r="F105" s="35">
        <v>2.0833333333333333E-3</v>
      </c>
      <c r="G105" s="35"/>
      <c r="H105" s="36">
        <f t="shared" si="5"/>
        <v>0.39166666666666666</v>
      </c>
      <c r="I105" s="247"/>
      <c r="K105" s="3"/>
    </row>
    <row r="106" spans="1:14" ht="15.75" x14ac:dyDescent="0.2">
      <c r="A106" s="142">
        <v>20</v>
      </c>
      <c r="B106" s="172" t="s">
        <v>16</v>
      </c>
      <c r="C106" s="33"/>
      <c r="D106" s="140">
        <v>39</v>
      </c>
      <c r="E106" s="141">
        <f>D106+C105</f>
        <v>53.4</v>
      </c>
      <c r="F106" s="139">
        <v>5.5555555555555552E-2</v>
      </c>
      <c r="G106" s="143">
        <f>E106/F106/24</f>
        <v>40.050000000000004</v>
      </c>
      <c r="H106" s="58">
        <f t="shared" si="5"/>
        <v>0.44722222222222219</v>
      </c>
      <c r="I106" s="247"/>
      <c r="K106" s="3"/>
    </row>
    <row r="107" spans="1:14" ht="15.75" x14ac:dyDescent="0.2">
      <c r="A107" s="144" t="s">
        <v>51</v>
      </c>
      <c r="B107" s="32" t="s">
        <v>22</v>
      </c>
      <c r="C107" s="86">
        <v>14.5</v>
      </c>
      <c r="D107" s="34"/>
      <c r="E107" s="34"/>
      <c r="F107" s="35">
        <v>2.0833333333333333E-3</v>
      </c>
      <c r="G107" s="35"/>
      <c r="H107" s="36">
        <f t="shared" si="5"/>
        <v>0.44930555555555551</v>
      </c>
      <c r="I107" s="247"/>
      <c r="K107" s="3"/>
    </row>
    <row r="108" spans="1:14" ht="15" x14ac:dyDescent="0.2">
      <c r="A108" s="158">
        <v>21</v>
      </c>
      <c r="B108" s="73" t="s">
        <v>17</v>
      </c>
      <c r="C108" s="46"/>
      <c r="D108" s="140">
        <v>1.3</v>
      </c>
      <c r="E108" s="140">
        <f>D108+C107</f>
        <v>15.8</v>
      </c>
      <c r="F108" s="139">
        <v>1.7361111111111112E-2</v>
      </c>
      <c r="G108" s="143">
        <f>E108/F108/24</f>
        <v>37.92</v>
      </c>
      <c r="H108" s="58">
        <f t="shared" si="5"/>
        <v>0.46666666666666662</v>
      </c>
      <c r="I108" s="247"/>
      <c r="K108" s="3"/>
      <c r="L108" t="s">
        <v>0</v>
      </c>
    </row>
    <row r="109" spans="1:14" ht="15.75" x14ac:dyDescent="0.2">
      <c r="A109" s="145" t="s">
        <v>52</v>
      </c>
      <c r="B109" s="45" t="s">
        <v>165</v>
      </c>
      <c r="C109" s="86">
        <v>16.7</v>
      </c>
      <c r="D109" s="117"/>
      <c r="E109" s="117"/>
      <c r="F109" s="35">
        <v>2.0833333333333333E-3</v>
      </c>
      <c r="G109" s="35"/>
      <c r="H109" s="36">
        <f t="shared" si="5"/>
        <v>0.46874999999999994</v>
      </c>
      <c r="I109" s="247"/>
      <c r="K109" s="3"/>
      <c r="L109" s="3" t="s">
        <v>0</v>
      </c>
    </row>
    <row r="110" spans="1:14" ht="15" x14ac:dyDescent="0.2">
      <c r="A110" s="24" t="s">
        <v>152</v>
      </c>
      <c r="B110" s="47" t="s">
        <v>109</v>
      </c>
      <c r="C110" s="48"/>
      <c r="D110" s="38">
        <v>0.5</v>
      </c>
      <c r="E110" s="140">
        <f>D110+C109</f>
        <v>17.2</v>
      </c>
      <c r="F110" s="29">
        <v>1.7361111111111112E-2</v>
      </c>
      <c r="G110" s="30">
        <f>E110/F110/24</f>
        <v>41.279999999999994</v>
      </c>
      <c r="H110" s="31">
        <f t="shared" si="5"/>
        <v>0.48611111111111105</v>
      </c>
      <c r="I110" s="248"/>
      <c r="K110" s="3"/>
    </row>
    <row r="111" spans="1:14" ht="15.75" x14ac:dyDescent="0.2">
      <c r="A111" s="39"/>
      <c r="B111" s="17" t="s">
        <v>133</v>
      </c>
      <c r="C111" s="40"/>
      <c r="D111" s="41"/>
      <c r="E111" s="42"/>
      <c r="F111" s="91">
        <v>4.1666666666666664E-2</v>
      </c>
      <c r="G111" s="43"/>
      <c r="H111" s="44"/>
      <c r="I111" s="203"/>
      <c r="K111" s="3"/>
    </row>
    <row r="112" spans="1:14" ht="15" x14ac:dyDescent="0.2">
      <c r="A112" s="24" t="s">
        <v>153</v>
      </c>
      <c r="B112" s="47" t="s">
        <v>134</v>
      </c>
      <c r="C112" s="48"/>
      <c r="D112" s="38"/>
      <c r="E112" s="38"/>
      <c r="F112" s="29"/>
      <c r="G112" s="29"/>
      <c r="H112" s="31">
        <f>H110+F111</f>
        <v>0.52777777777777768</v>
      </c>
      <c r="I112" s="232" t="s">
        <v>114</v>
      </c>
      <c r="K112" s="3"/>
    </row>
    <row r="113" spans="1:16" ht="15" x14ac:dyDescent="0.2">
      <c r="A113" s="158">
        <v>22</v>
      </c>
      <c r="B113" s="37" t="s">
        <v>112</v>
      </c>
      <c r="C113" s="46"/>
      <c r="D113" s="141">
        <v>0.5</v>
      </c>
      <c r="E113" s="141">
        <f>D113</f>
        <v>0.5</v>
      </c>
      <c r="F113" s="139">
        <v>3.472222222222222E-3</v>
      </c>
      <c r="G113" s="143">
        <f>E113/F113/24</f>
        <v>6</v>
      </c>
      <c r="H113" s="58">
        <f t="shared" ref="H113:H119" si="6">H112+F113</f>
        <v>0.53124999999999989</v>
      </c>
      <c r="I113" s="235"/>
      <c r="K113" s="3"/>
    </row>
    <row r="114" spans="1:16" ht="15.75" x14ac:dyDescent="0.2">
      <c r="A114" s="144" t="s">
        <v>53</v>
      </c>
      <c r="B114" s="32" t="s">
        <v>166</v>
      </c>
      <c r="C114" s="86">
        <v>16.7</v>
      </c>
      <c r="D114" s="34"/>
      <c r="E114" s="34"/>
      <c r="F114" s="35">
        <v>2.0833333333333333E-3</v>
      </c>
      <c r="G114" s="35"/>
      <c r="H114" s="36">
        <f t="shared" si="6"/>
        <v>0.53333333333333321</v>
      </c>
      <c r="I114" s="235"/>
      <c r="K114" s="3"/>
      <c r="M114" t="s">
        <v>0</v>
      </c>
    </row>
    <row r="115" spans="1:16" ht="15" x14ac:dyDescent="0.2">
      <c r="A115" s="142">
        <v>23</v>
      </c>
      <c r="B115" s="157" t="s">
        <v>17</v>
      </c>
      <c r="C115" s="46"/>
      <c r="D115" s="141">
        <v>6.2</v>
      </c>
      <c r="E115" s="141">
        <f>D115+C114</f>
        <v>22.9</v>
      </c>
      <c r="F115" s="139">
        <v>2.4305555555555556E-2</v>
      </c>
      <c r="G115" s="143">
        <f>E115/F115/24</f>
        <v>39.257142857142853</v>
      </c>
      <c r="H115" s="58">
        <f t="shared" si="6"/>
        <v>0.5576388888888888</v>
      </c>
      <c r="I115" s="235"/>
      <c r="L115" t="s">
        <v>0</v>
      </c>
      <c r="N115" s="3" t="s">
        <v>0</v>
      </c>
    </row>
    <row r="116" spans="1:16" ht="15.75" x14ac:dyDescent="0.2">
      <c r="A116" s="145" t="s">
        <v>54</v>
      </c>
      <c r="B116" s="45" t="s">
        <v>115</v>
      </c>
      <c r="C116" s="86">
        <v>15.6</v>
      </c>
      <c r="D116" s="117"/>
      <c r="E116" s="34"/>
      <c r="F116" s="35">
        <v>2.0833333333333333E-3</v>
      </c>
      <c r="G116" s="35"/>
      <c r="H116" s="36">
        <f t="shared" si="6"/>
        <v>0.55972222222222212</v>
      </c>
      <c r="I116" s="235"/>
      <c r="K116" s="3"/>
      <c r="P116" s="3" t="s">
        <v>0</v>
      </c>
    </row>
    <row r="117" spans="1:16" ht="15" x14ac:dyDescent="0.2">
      <c r="A117" s="158">
        <v>24</v>
      </c>
      <c r="B117" s="37" t="s">
        <v>105</v>
      </c>
      <c r="C117" s="46"/>
      <c r="D117" s="141">
        <v>5.9</v>
      </c>
      <c r="E117" s="141">
        <f>D117+C116</f>
        <v>21.5</v>
      </c>
      <c r="F117" s="139">
        <v>2.0833333333333332E-2</v>
      </c>
      <c r="G117" s="143">
        <f>E117/F117/24</f>
        <v>43</v>
      </c>
      <c r="H117" s="58">
        <f t="shared" si="6"/>
        <v>0.58055555555555549</v>
      </c>
      <c r="I117" s="235"/>
      <c r="L117" s="3" t="s">
        <v>0</v>
      </c>
    </row>
    <row r="118" spans="1:16" ht="15.75" x14ac:dyDescent="0.2">
      <c r="A118" s="145" t="s">
        <v>66</v>
      </c>
      <c r="B118" s="45" t="s">
        <v>119</v>
      </c>
      <c r="C118" s="86">
        <v>14.4</v>
      </c>
      <c r="D118" s="117"/>
      <c r="E118" s="34"/>
      <c r="F118" s="35">
        <v>2.0833333333333333E-3</v>
      </c>
      <c r="G118" s="35"/>
      <c r="H118" s="36">
        <f t="shared" si="6"/>
        <v>0.58263888888888882</v>
      </c>
      <c r="I118" s="235"/>
      <c r="K118" s="3"/>
    </row>
    <row r="119" spans="1:16" ht="15" customHeight="1" x14ac:dyDescent="0.25">
      <c r="A119" s="142" t="s">
        <v>154</v>
      </c>
      <c r="B119" s="173" t="s">
        <v>87</v>
      </c>
      <c r="C119" s="161"/>
      <c r="D119" s="140">
        <v>39.1</v>
      </c>
      <c r="E119" s="141">
        <f>C118+D119</f>
        <v>53.5</v>
      </c>
      <c r="F119" s="139">
        <v>4.5138888888888888E-2</v>
      </c>
      <c r="G119" s="143">
        <f>E119/F119/24</f>
        <v>49.384615384615387</v>
      </c>
      <c r="H119" s="31">
        <f t="shared" si="6"/>
        <v>0.62777777777777766</v>
      </c>
      <c r="I119" s="236"/>
    </row>
    <row r="120" spans="1:16" ht="15" customHeight="1" x14ac:dyDescent="0.2">
      <c r="A120" s="94"/>
      <c r="B120" s="95" t="s">
        <v>171</v>
      </c>
      <c r="C120" s="96">
        <f>+C105+C101+C116+C114+C103+C118+C107+C109</f>
        <v>119.5</v>
      </c>
      <c r="D120" s="97">
        <f>D119+D117+D115+D106+D102+D100+D104+D110+D108+D113</f>
        <v>105.00000000000001</v>
      </c>
      <c r="E120" s="98">
        <f>E119+E110+E102+E100+E117+E115+E104+E106+E108+E113</f>
        <v>224.50000000000003</v>
      </c>
      <c r="F120" s="99">
        <f>C120/E120</f>
        <v>0.53229398663697103</v>
      </c>
      <c r="G120" s="99"/>
      <c r="H120" s="100">
        <f>H119-H99</f>
        <v>0.29444444444444434</v>
      </c>
      <c r="I120" s="137"/>
    </row>
    <row r="121" spans="1:16" x14ac:dyDescent="0.2">
      <c r="B121" s="124"/>
      <c r="C121" s="125"/>
      <c r="D121" s="126"/>
      <c r="E121" s="127"/>
      <c r="F121" s="128"/>
      <c r="G121" s="128"/>
      <c r="H121" s="129"/>
      <c r="I121" s="130"/>
      <c r="K121" s="3" t="s">
        <v>0</v>
      </c>
    </row>
    <row r="122" spans="1:16" x14ac:dyDescent="0.2">
      <c r="B122" s="124"/>
      <c r="C122" s="125"/>
      <c r="D122" s="126"/>
      <c r="E122" s="127"/>
      <c r="F122" s="128"/>
      <c r="G122" s="128"/>
      <c r="H122" s="129"/>
      <c r="I122" s="130"/>
      <c r="K122" s="3"/>
    </row>
    <row r="123" spans="1:16" x14ac:dyDescent="0.2">
      <c r="B123" s="124"/>
      <c r="C123" s="125"/>
      <c r="D123" s="126"/>
      <c r="E123" s="127"/>
      <c r="F123" s="128"/>
      <c r="G123" s="128"/>
      <c r="H123" s="129"/>
      <c r="I123" s="130"/>
      <c r="K123" s="3"/>
    </row>
    <row r="124" spans="1:16" x14ac:dyDescent="0.2">
      <c r="B124" s="124"/>
      <c r="C124" s="125"/>
      <c r="D124" s="126"/>
      <c r="E124" s="127"/>
      <c r="F124" s="128"/>
      <c r="G124" s="128"/>
      <c r="H124" s="129"/>
      <c r="I124" s="130"/>
      <c r="K124" s="3"/>
    </row>
    <row r="125" spans="1:16" x14ac:dyDescent="0.2">
      <c r="B125" s="124"/>
      <c r="C125" s="125"/>
      <c r="D125" s="126"/>
      <c r="E125" s="127"/>
      <c r="F125" s="128"/>
      <c r="G125" s="128"/>
      <c r="H125" s="129"/>
      <c r="I125" s="130"/>
      <c r="K125" s="3"/>
      <c r="L125" t="s">
        <v>162</v>
      </c>
    </row>
    <row r="126" spans="1:16" x14ac:dyDescent="0.2">
      <c r="B126" s="124"/>
      <c r="C126" s="125"/>
      <c r="D126" s="126"/>
      <c r="E126" s="127"/>
      <c r="F126" s="128"/>
      <c r="G126" s="128"/>
      <c r="H126" s="129"/>
      <c r="I126" s="130"/>
      <c r="K126" s="3"/>
    </row>
    <row r="127" spans="1:16" x14ac:dyDescent="0.2">
      <c r="B127" s="124"/>
      <c r="C127" s="125"/>
      <c r="D127" s="126"/>
      <c r="E127" s="127"/>
      <c r="F127" s="128"/>
      <c r="G127" s="128"/>
      <c r="H127" s="129"/>
      <c r="I127" s="130"/>
      <c r="M127" s="3" t="s">
        <v>0</v>
      </c>
    </row>
    <row r="128" spans="1:16" x14ac:dyDescent="0.2">
      <c r="B128" s="124"/>
      <c r="C128" s="125"/>
      <c r="D128" s="126"/>
      <c r="E128" s="14" t="s">
        <v>35</v>
      </c>
      <c r="F128" s="93"/>
      <c r="G128" s="15"/>
      <c r="H128" s="16"/>
      <c r="I128" s="16"/>
    </row>
    <row r="129" spans="1:15" x14ac:dyDescent="0.2">
      <c r="A129" s="222" t="s">
        <v>178</v>
      </c>
      <c r="B129" s="223"/>
      <c r="C129" s="223"/>
      <c r="D129" s="223"/>
      <c r="E129" s="223"/>
      <c r="F129" s="223"/>
      <c r="G129" s="223"/>
      <c r="H129" s="223"/>
      <c r="I129" s="224"/>
    </row>
    <row r="130" spans="1:15" ht="48" x14ac:dyDescent="0.25">
      <c r="A130" s="8" t="s">
        <v>5</v>
      </c>
      <c r="B130" s="9" t="s">
        <v>6</v>
      </c>
      <c r="C130" s="9" t="s">
        <v>10</v>
      </c>
      <c r="D130" s="9" t="s">
        <v>7</v>
      </c>
      <c r="E130" s="9" t="s">
        <v>1</v>
      </c>
      <c r="F130" s="9" t="s">
        <v>8</v>
      </c>
      <c r="G130" s="9" t="s">
        <v>13</v>
      </c>
      <c r="H130" s="10" t="s">
        <v>9</v>
      </c>
      <c r="I130" s="205"/>
    </row>
    <row r="131" spans="1:15" ht="15" customHeight="1" x14ac:dyDescent="0.2">
      <c r="A131" s="156" t="s">
        <v>155</v>
      </c>
      <c r="B131" s="119" t="s">
        <v>99</v>
      </c>
      <c r="C131" s="120"/>
      <c r="D131" s="121"/>
      <c r="E131" s="121"/>
      <c r="F131" s="122"/>
      <c r="G131" s="122"/>
      <c r="H131" s="123">
        <v>0.33333333333333331</v>
      </c>
      <c r="I131" s="232" t="s">
        <v>125</v>
      </c>
      <c r="K131" s="6"/>
    </row>
    <row r="132" spans="1:15" ht="15" x14ac:dyDescent="0.2">
      <c r="A132" s="158">
        <v>25</v>
      </c>
      <c r="B132" s="37" t="s">
        <v>16</v>
      </c>
      <c r="C132" s="46"/>
      <c r="D132" s="140">
        <v>0.4</v>
      </c>
      <c r="E132" s="140">
        <f>D132</f>
        <v>0.4</v>
      </c>
      <c r="F132" s="139">
        <v>3.472222222222222E-3</v>
      </c>
      <c r="G132" s="143">
        <f>E132/F132/24</f>
        <v>4.8000000000000007</v>
      </c>
      <c r="H132" s="58">
        <f>H131+F132</f>
        <v>0.33680555555555552</v>
      </c>
      <c r="I132" s="238"/>
      <c r="K132" s="3"/>
      <c r="N132" s="3" t="s">
        <v>0</v>
      </c>
    </row>
    <row r="133" spans="1:15" ht="15.75" x14ac:dyDescent="0.2">
      <c r="A133" s="145" t="s">
        <v>55</v>
      </c>
      <c r="B133" s="32" t="s">
        <v>117</v>
      </c>
      <c r="C133" s="86">
        <v>11.6</v>
      </c>
      <c r="D133" s="117"/>
      <c r="E133" s="117"/>
      <c r="F133" s="35">
        <v>2.0833333333333333E-3</v>
      </c>
      <c r="G133" s="35"/>
      <c r="H133" s="36">
        <f t="shared" ref="H133:H139" si="7">H132+F133</f>
        <v>0.33888888888888885</v>
      </c>
      <c r="I133" s="238"/>
      <c r="K133" s="3"/>
    </row>
    <row r="134" spans="1:15" ht="15" x14ac:dyDescent="0.2">
      <c r="A134" s="158">
        <v>26</v>
      </c>
      <c r="B134" s="73" t="s">
        <v>17</v>
      </c>
      <c r="C134" s="46"/>
      <c r="D134" s="140">
        <v>1.7</v>
      </c>
      <c r="E134" s="140">
        <f>D134+C133</f>
        <v>13.299999999999999</v>
      </c>
      <c r="F134" s="139">
        <v>1.7361111111111112E-2</v>
      </c>
      <c r="G134" s="143">
        <f>E134/F134/24</f>
        <v>31.919999999999998</v>
      </c>
      <c r="H134" s="58">
        <f>H133+F134</f>
        <v>0.35624999999999996</v>
      </c>
      <c r="I134" s="238"/>
    </row>
    <row r="135" spans="1:15" ht="15.75" x14ac:dyDescent="0.2">
      <c r="A135" s="145" t="s">
        <v>56</v>
      </c>
      <c r="B135" s="45" t="s">
        <v>120</v>
      </c>
      <c r="C135" s="86">
        <v>14.4</v>
      </c>
      <c r="D135" s="117"/>
      <c r="E135" s="117"/>
      <c r="F135" s="35">
        <v>2.0833333333333333E-3</v>
      </c>
      <c r="G135" s="35"/>
      <c r="H135" s="36">
        <f t="shared" si="7"/>
        <v>0.35833333333333328</v>
      </c>
      <c r="I135" s="238"/>
      <c r="K135" s="3"/>
    </row>
    <row r="136" spans="1:15" ht="15" x14ac:dyDescent="0.2">
      <c r="A136" s="158">
        <v>27</v>
      </c>
      <c r="B136" s="37" t="s">
        <v>122</v>
      </c>
      <c r="C136" s="46"/>
      <c r="D136" s="141">
        <v>27.1</v>
      </c>
      <c r="E136" s="141">
        <f>C135+D136</f>
        <v>41.5</v>
      </c>
      <c r="F136" s="139">
        <v>4.0972222222222222E-2</v>
      </c>
      <c r="G136" s="143">
        <f>E136/F136/24</f>
        <v>42.203389830508478</v>
      </c>
      <c r="H136" s="58">
        <f>H135+F136</f>
        <v>0.39930555555555552</v>
      </c>
      <c r="I136" s="238"/>
      <c r="K136" s="3"/>
    </row>
    <row r="137" spans="1:15" ht="15.75" x14ac:dyDescent="0.2">
      <c r="A137" s="145" t="s">
        <v>57</v>
      </c>
      <c r="B137" s="45" t="s">
        <v>104</v>
      </c>
      <c r="C137" s="86">
        <v>14.4</v>
      </c>
      <c r="D137" s="117"/>
      <c r="E137" s="117"/>
      <c r="F137" s="35">
        <v>2.0833333333333333E-3</v>
      </c>
      <c r="G137" s="35"/>
      <c r="H137" s="36">
        <f t="shared" si="7"/>
        <v>0.40138888888888885</v>
      </c>
      <c r="I137" s="238"/>
      <c r="K137" s="3"/>
      <c r="N137" s="3" t="s">
        <v>0</v>
      </c>
    </row>
    <row r="138" spans="1:15" ht="15" x14ac:dyDescent="0.2">
      <c r="A138" s="158">
        <v>28</v>
      </c>
      <c r="B138" s="37" t="s">
        <v>105</v>
      </c>
      <c r="C138" s="46"/>
      <c r="D138" s="141">
        <v>5.9</v>
      </c>
      <c r="E138" s="141">
        <f>C137+D138</f>
        <v>20.3</v>
      </c>
      <c r="F138" s="139">
        <v>2.4305555555555556E-2</v>
      </c>
      <c r="G138" s="143">
        <f>E138/F138/24</f>
        <v>34.800000000000004</v>
      </c>
      <c r="H138" s="58">
        <f>H137+F138</f>
        <v>0.42569444444444443</v>
      </c>
      <c r="I138" s="238"/>
      <c r="K138" s="3"/>
      <c r="N138" s="3"/>
    </row>
    <row r="139" spans="1:15" ht="15.75" x14ac:dyDescent="0.2">
      <c r="A139" s="145" t="s">
        <v>110</v>
      </c>
      <c r="B139" s="45" t="s">
        <v>130</v>
      </c>
      <c r="C139" s="86">
        <v>15.6</v>
      </c>
      <c r="D139" s="117"/>
      <c r="E139" s="117"/>
      <c r="F139" s="35">
        <v>2.0833333333333333E-3</v>
      </c>
      <c r="G139" s="35"/>
      <c r="H139" s="36">
        <f t="shared" si="7"/>
        <v>0.42777777777777776</v>
      </c>
      <c r="I139" s="238"/>
      <c r="K139" s="3"/>
      <c r="M139" t="s">
        <v>0</v>
      </c>
      <c r="N139" s="3"/>
    </row>
    <row r="140" spans="1:15" ht="15" x14ac:dyDescent="0.2">
      <c r="A140" s="158" t="s">
        <v>156</v>
      </c>
      <c r="B140" s="37" t="s">
        <v>136</v>
      </c>
      <c r="C140" s="46"/>
      <c r="D140" s="141">
        <v>6.2</v>
      </c>
      <c r="E140" s="141">
        <f>C139+D140</f>
        <v>21.8</v>
      </c>
      <c r="F140" s="139">
        <v>2.0833333333333332E-2</v>
      </c>
      <c r="G140" s="143">
        <f>E140/F140/24</f>
        <v>43.6</v>
      </c>
      <c r="H140" s="58">
        <f>H139+F140</f>
        <v>0.44861111111111107</v>
      </c>
      <c r="I140" s="239"/>
      <c r="K140" s="3"/>
      <c r="N140" s="3"/>
    </row>
    <row r="141" spans="1:15" ht="15.75" customHeight="1" x14ac:dyDescent="0.2">
      <c r="A141" s="39"/>
      <c r="B141" s="17" t="s">
        <v>135</v>
      </c>
      <c r="C141" s="40"/>
      <c r="D141" s="41"/>
      <c r="E141" s="42"/>
      <c r="F141" s="91">
        <v>4.1666666666666664E-2</v>
      </c>
      <c r="G141" s="43"/>
      <c r="H141" s="44"/>
      <c r="I141" s="204"/>
      <c r="N141" s="3"/>
      <c r="O141" s="3" t="s">
        <v>0</v>
      </c>
    </row>
    <row r="142" spans="1:15" ht="15" customHeight="1" x14ac:dyDescent="0.2">
      <c r="A142" s="158" t="s">
        <v>157</v>
      </c>
      <c r="B142" s="172" t="s">
        <v>137</v>
      </c>
      <c r="C142" s="46"/>
      <c r="D142" s="141"/>
      <c r="E142" s="141"/>
      <c r="F142" s="139"/>
      <c r="G142" s="139"/>
      <c r="H142" s="58">
        <f>H140+F141</f>
        <v>0.49027777777777776</v>
      </c>
      <c r="I142" s="232" t="s">
        <v>126</v>
      </c>
      <c r="N142" s="3"/>
    </row>
    <row r="143" spans="1:15" ht="15" x14ac:dyDescent="0.2">
      <c r="A143" s="158">
        <v>29</v>
      </c>
      <c r="B143" s="37" t="s">
        <v>17</v>
      </c>
      <c r="C143" s="46"/>
      <c r="D143" s="141">
        <v>2.6</v>
      </c>
      <c r="E143" s="141">
        <f>D143</f>
        <v>2.6</v>
      </c>
      <c r="F143" s="139">
        <v>3.472222222222222E-3</v>
      </c>
      <c r="G143" s="143">
        <f>E143/F143/24</f>
        <v>31.200000000000003</v>
      </c>
      <c r="H143" s="58">
        <f>H142+F143</f>
        <v>0.49374999999999997</v>
      </c>
      <c r="I143" s="240"/>
      <c r="N143" s="3"/>
    </row>
    <row r="144" spans="1:15" ht="15.75" x14ac:dyDescent="0.2">
      <c r="A144" s="145" t="s">
        <v>111</v>
      </c>
      <c r="B144" s="32" t="s">
        <v>121</v>
      </c>
      <c r="C144" s="86">
        <v>14.4</v>
      </c>
      <c r="D144" s="117"/>
      <c r="E144" s="117"/>
      <c r="F144" s="35">
        <v>2.0833333333333333E-3</v>
      </c>
      <c r="G144" s="35"/>
      <c r="H144" s="36">
        <f>H143+F144</f>
        <v>0.49583333333333329</v>
      </c>
      <c r="I144" s="240"/>
      <c r="K144" s="3" t="s">
        <v>0</v>
      </c>
      <c r="L144" s="3" t="s">
        <v>0</v>
      </c>
      <c r="M144" t="s">
        <v>0</v>
      </c>
    </row>
    <row r="145" spans="1:13" ht="15.75" customHeight="1" x14ac:dyDescent="0.25">
      <c r="A145" s="142" t="s">
        <v>138</v>
      </c>
      <c r="B145" s="173" t="s">
        <v>87</v>
      </c>
      <c r="C145" s="161"/>
      <c r="D145" s="140">
        <v>12.9</v>
      </c>
      <c r="E145" s="140">
        <f>D145+C144</f>
        <v>27.3</v>
      </c>
      <c r="F145" s="139">
        <v>3.125E-2</v>
      </c>
      <c r="G145" s="143">
        <f>E145/F145/24</f>
        <v>36.4</v>
      </c>
      <c r="H145" s="36">
        <f>H144+F145</f>
        <v>0.52708333333333335</v>
      </c>
      <c r="I145" s="241"/>
    </row>
    <row r="146" spans="1:13" ht="15" customHeight="1" x14ac:dyDescent="0.2">
      <c r="A146" s="162"/>
      <c r="B146" s="163" t="s">
        <v>75</v>
      </c>
      <c r="C146" s="164">
        <f>+C144+C133++C137+C135+C139</f>
        <v>70.399999999999991</v>
      </c>
      <c r="D146" s="165">
        <f>D145+D138+D143+D136+D134+D132+D140</f>
        <v>56.800000000000004</v>
      </c>
      <c r="E146" s="166">
        <f>E145+E140+E134+E132+E136+E138+E143</f>
        <v>127.19999999999999</v>
      </c>
      <c r="F146" s="167">
        <f>C146/E146</f>
        <v>0.55345911949685533</v>
      </c>
      <c r="G146" s="167"/>
      <c r="H146" s="168">
        <f>H145-H131</f>
        <v>0.19375000000000003</v>
      </c>
      <c r="I146" s="206"/>
      <c r="M146" t="s">
        <v>0</v>
      </c>
    </row>
    <row r="147" spans="1:13" ht="15" customHeight="1" x14ac:dyDescent="0.2">
      <c r="A147" s="130"/>
      <c r="B147" s="124"/>
      <c r="C147" s="125"/>
      <c r="D147" s="126"/>
      <c r="E147" s="127"/>
      <c r="F147" s="128"/>
      <c r="G147" s="128"/>
      <c r="H147" s="129"/>
      <c r="I147" s="153"/>
    </row>
    <row r="148" spans="1:13" x14ac:dyDescent="0.2">
      <c r="B148" s="124"/>
      <c r="C148" s="125"/>
      <c r="D148" s="126"/>
      <c r="E148" s="127"/>
      <c r="F148" s="128"/>
      <c r="G148" s="128"/>
      <c r="H148" s="129"/>
      <c r="I148" s="130"/>
    </row>
    <row r="149" spans="1:13" x14ac:dyDescent="0.2">
      <c r="B149" s="124"/>
      <c r="C149" s="125"/>
      <c r="D149" s="126"/>
      <c r="E149" s="127"/>
      <c r="F149" s="128"/>
      <c r="G149" s="128"/>
      <c r="H149" s="129"/>
      <c r="I149" s="130"/>
    </row>
    <row r="150" spans="1:13" x14ac:dyDescent="0.2">
      <c r="B150" s="124"/>
      <c r="C150" s="125"/>
      <c r="D150" s="126"/>
      <c r="E150" s="127"/>
      <c r="F150" s="128"/>
      <c r="G150" s="128"/>
      <c r="H150" s="129"/>
      <c r="I150" s="130"/>
    </row>
    <row r="151" spans="1:13" x14ac:dyDescent="0.2">
      <c r="B151" s="124"/>
      <c r="C151" s="125"/>
      <c r="D151" s="126"/>
      <c r="E151" s="127"/>
      <c r="F151" s="128"/>
      <c r="G151" s="128"/>
      <c r="H151" s="129"/>
      <c r="I151" s="130"/>
    </row>
    <row r="152" spans="1:13" x14ac:dyDescent="0.2">
      <c r="B152" s="124"/>
      <c r="C152" s="125"/>
      <c r="D152" s="126"/>
      <c r="E152" s="127"/>
      <c r="F152" s="128"/>
      <c r="G152" s="128"/>
      <c r="H152" s="129"/>
      <c r="I152" s="130"/>
    </row>
    <row r="153" spans="1:13" x14ac:dyDescent="0.2">
      <c r="B153" s="124"/>
      <c r="C153" s="125"/>
      <c r="D153" s="126"/>
      <c r="E153" s="127"/>
      <c r="F153" s="128"/>
      <c r="G153" s="128"/>
      <c r="H153" s="129"/>
      <c r="I153" s="130"/>
    </row>
    <row r="154" spans="1:13" x14ac:dyDescent="0.2">
      <c r="B154" s="124"/>
      <c r="C154" s="125"/>
      <c r="D154" s="126"/>
      <c r="E154" s="127"/>
      <c r="F154" s="128"/>
      <c r="G154" s="128"/>
      <c r="H154" s="129"/>
      <c r="I154" s="130"/>
    </row>
    <row r="155" spans="1:13" x14ac:dyDescent="0.2">
      <c r="B155" s="124"/>
      <c r="C155" s="125"/>
      <c r="D155" s="126"/>
      <c r="E155" s="127"/>
      <c r="F155" s="128"/>
      <c r="G155" s="128"/>
      <c r="H155" s="129"/>
      <c r="I155" s="130"/>
    </row>
    <row r="156" spans="1:13" x14ac:dyDescent="0.2">
      <c r="B156" s="124"/>
      <c r="C156" s="125"/>
      <c r="D156" s="126"/>
      <c r="E156" s="127"/>
      <c r="F156" s="128"/>
      <c r="G156" s="128"/>
      <c r="H156" s="129"/>
      <c r="I156" s="130"/>
    </row>
    <row r="157" spans="1:13" x14ac:dyDescent="0.2">
      <c r="B157" s="124"/>
      <c r="C157" s="125"/>
      <c r="D157" s="126"/>
      <c r="E157" s="127"/>
      <c r="F157" s="128"/>
      <c r="G157" s="128"/>
      <c r="H157" s="129"/>
      <c r="I157" s="130"/>
    </row>
    <row r="158" spans="1:13" x14ac:dyDescent="0.2">
      <c r="B158" s="124"/>
      <c r="C158" s="125"/>
      <c r="D158" s="126"/>
      <c r="E158" s="127"/>
      <c r="F158" s="128"/>
      <c r="G158" s="128"/>
      <c r="H158" s="129"/>
      <c r="I158" s="130"/>
    </row>
    <row r="159" spans="1:13" x14ac:dyDescent="0.2">
      <c r="B159" s="124"/>
      <c r="C159" s="125"/>
      <c r="D159" s="126"/>
      <c r="E159" s="127"/>
      <c r="F159" s="128"/>
      <c r="G159" s="128"/>
      <c r="H159" s="129"/>
      <c r="I159" s="130"/>
      <c r="L159" t="s">
        <v>163</v>
      </c>
    </row>
    <row r="160" spans="1:13" x14ac:dyDescent="0.2">
      <c r="B160" s="124"/>
      <c r="C160" s="125"/>
      <c r="D160" s="126"/>
      <c r="E160" s="127"/>
      <c r="F160" s="128"/>
      <c r="G160" s="128" t="s">
        <v>0</v>
      </c>
      <c r="H160" s="129"/>
      <c r="I160" s="130"/>
    </row>
    <row r="161" spans="1:14" ht="15" x14ac:dyDescent="0.2">
      <c r="A161" s="18"/>
      <c r="B161" s="18"/>
      <c r="C161" s="19"/>
      <c r="D161" s="20"/>
      <c r="E161" s="20"/>
      <c r="F161" s="19"/>
      <c r="G161" s="19" t="s">
        <v>0</v>
      </c>
      <c r="H161" s="19"/>
      <c r="I161" s="18"/>
      <c r="J161" s="3" t="s">
        <v>0</v>
      </c>
      <c r="K161" s="3" t="s">
        <v>0</v>
      </c>
      <c r="L161" s="3" t="s">
        <v>0</v>
      </c>
    </row>
    <row r="162" spans="1:14" ht="15.75" x14ac:dyDescent="0.25">
      <c r="A162" s="65"/>
      <c r="B162" s="66"/>
      <c r="C162" s="67" t="s">
        <v>14</v>
      </c>
      <c r="D162" s="68"/>
      <c r="E162" s="69"/>
      <c r="F162" s="70"/>
      <c r="G162" s="72"/>
      <c r="H162" s="72"/>
      <c r="I162" s="73"/>
      <c r="J162" s="3" t="s">
        <v>0</v>
      </c>
    </row>
    <row r="163" spans="1:14" ht="15" x14ac:dyDescent="0.2">
      <c r="A163" s="74"/>
      <c r="B163" s="75"/>
      <c r="C163" s="71"/>
      <c r="D163" s="76"/>
      <c r="E163" s="76"/>
      <c r="F163" s="77"/>
      <c r="G163" s="72" t="s">
        <v>0</v>
      </c>
      <c r="H163" s="72"/>
      <c r="I163" s="73"/>
    </row>
    <row r="164" spans="1:14" ht="30" customHeight="1" x14ac:dyDescent="0.25">
      <c r="A164" s="78"/>
      <c r="B164" s="79"/>
      <c r="C164" s="110" t="s">
        <v>15</v>
      </c>
      <c r="D164" s="111" t="s">
        <v>18</v>
      </c>
      <c r="E164" s="111" t="s">
        <v>2</v>
      </c>
      <c r="F164" s="110" t="s">
        <v>3</v>
      </c>
      <c r="G164" s="105"/>
      <c r="H164" s="72"/>
      <c r="I164" s="73"/>
    </row>
    <row r="165" spans="1:14" ht="15" customHeight="1" thickBot="1" x14ac:dyDescent="0.25">
      <c r="A165" s="74"/>
      <c r="B165" s="75"/>
      <c r="C165" s="71"/>
      <c r="D165" s="76"/>
      <c r="E165" s="76"/>
      <c r="F165" s="77"/>
      <c r="G165" s="72"/>
      <c r="H165" s="72"/>
      <c r="I165" s="73"/>
      <c r="J165" s="3"/>
    </row>
    <row r="166" spans="1:14" ht="15" customHeight="1" thickBot="1" x14ac:dyDescent="0.25">
      <c r="A166" s="78" t="s">
        <v>141</v>
      </c>
      <c r="B166" s="80"/>
      <c r="C166" s="81">
        <f>C22</f>
        <v>28.8</v>
      </c>
      <c r="D166" s="82">
        <f>D22</f>
        <v>56.199999999999996</v>
      </c>
      <c r="E166" s="106">
        <v>80.400000000000006</v>
      </c>
      <c r="F166" s="108">
        <f>C166/E166</f>
        <v>0.35820895522388058</v>
      </c>
      <c r="G166" s="104"/>
      <c r="H166" s="72"/>
      <c r="I166" s="73"/>
      <c r="J166" s="5"/>
    </row>
    <row r="167" spans="1:14" ht="15" customHeight="1" thickBot="1" x14ac:dyDescent="0.25">
      <c r="A167" s="74"/>
      <c r="B167" s="75"/>
      <c r="C167" s="136"/>
      <c r="D167" s="76"/>
      <c r="E167" s="76"/>
      <c r="F167" s="108"/>
      <c r="G167" s="104"/>
      <c r="H167" s="72"/>
      <c r="I167" s="73"/>
      <c r="J167" s="5"/>
    </row>
    <row r="168" spans="1:14" ht="15" customHeight="1" thickBot="1" x14ac:dyDescent="0.25">
      <c r="A168" s="78" t="s">
        <v>142</v>
      </c>
      <c r="B168" s="80"/>
      <c r="C168" s="81">
        <f>C55</f>
        <v>148</v>
      </c>
      <c r="D168" s="82">
        <f>D55</f>
        <v>269.10000000000002</v>
      </c>
      <c r="E168" s="106">
        <f>C168+D168</f>
        <v>417.1</v>
      </c>
      <c r="F168" s="108">
        <f>C168/E168</f>
        <v>0.35483097578518341</v>
      </c>
      <c r="G168" s="104"/>
      <c r="H168" s="72"/>
      <c r="I168" s="73"/>
      <c r="J168" s="5"/>
    </row>
    <row r="169" spans="1:14" ht="15" customHeight="1" thickBot="1" x14ac:dyDescent="0.25">
      <c r="A169" s="74"/>
      <c r="B169" s="75"/>
      <c r="C169" s="136"/>
      <c r="D169" s="76"/>
      <c r="E169" s="76"/>
      <c r="F169" s="108"/>
      <c r="G169" s="104"/>
      <c r="H169" s="72"/>
      <c r="I169" s="73"/>
      <c r="J169" s="5"/>
    </row>
    <row r="170" spans="1:14" ht="15" customHeight="1" thickBot="1" x14ac:dyDescent="0.25">
      <c r="A170" s="78" t="s">
        <v>143</v>
      </c>
      <c r="B170" s="80"/>
      <c r="C170" s="81">
        <f>C82</f>
        <v>63.899999999999991</v>
      </c>
      <c r="D170" s="82">
        <f>D82</f>
        <v>272.29999999999995</v>
      </c>
      <c r="E170" s="106">
        <f>C170+D170</f>
        <v>336.19999999999993</v>
      </c>
      <c r="F170" s="108">
        <f>C170/E170</f>
        <v>0.19006543723973826</v>
      </c>
      <c r="G170" s="104"/>
      <c r="H170" s="72"/>
      <c r="I170" s="73"/>
      <c r="J170" s="5"/>
    </row>
    <row r="171" spans="1:14" ht="15" customHeight="1" thickBot="1" x14ac:dyDescent="0.25">
      <c r="A171" s="74"/>
      <c r="B171" s="75"/>
      <c r="C171" s="71"/>
      <c r="D171" s="76"/>
      <c r="E171" s="76"/>
      <c r="F171" s="109"/>
      <c r="G171" s="104"/>
      <c r="H171" s="72"/>
      <c r="I171" s="73" t="s">
        <v>0</v>
      </c>
      <c r="J171" s="5"/>
    </row>
    <row r="172" spans="1:14" ht="15" customHeight="1" thickBot="1" x14ac:dyDescent="0.25">
      <c r="A172" s="78" t="s">
        <v>144</v>
      </c>
      <c r="B172" s="80"/>
      <c r="C172" s="81">
        <f>C120</f>
        <v>119.5</v>
      </c>
      <c r="D172" s="82">
        <f>D120</f>
        <v>105.00000000000001</v>
      </c>
      <c r="E172" s="106">
        <f>C172+D172</f>
        <v>224.5</v>
      </c>
      <c r="F172" s="108">
        <f>C172/E172</f>
        <v>0.53229398663697103</v>
      </c>
      <c r="G172" s="104" t="s">
        <v>0</v>
      </c>
      <c r="H172" s="72"/>
      <c r="I172" s="73"/>
      <c r="J172" s="5"/>
    </row>
    <row r="173" spans="1:14" ht="15" customHeight="1" thickBot="1" x14ac:dyDescent="0.25">
      <c r="A173" s="74"/>
      <c r="B173" s="75"/>
      <c r="C173" s="71"/>
      <c r="D173" s="76"/>
      <c r="E173" s="76"/>
      <c r="F173" s="109"/>
      <c r="G173" s="72"/>
      <c r="H173" s="72"/>
      <c r="I173" s="73"/>
      <c r="J173" s="3" t="s">
        <v>0</v>
      </c>
    </row>
    <row r="174" spans="1:14" ht="15" customHeight="1" thickBot="1" x14ac:dyDescent="0.25">
      <c r="A174" s="78" t="s">
        <v>145</v>
      </c>
      <c r="B174" s="80"/>
      <c r="C174" s="81">
        <f>C146</f>
        <v>70.399999999999991</v>
      </c>
      <c r="D174" s="82">
        <f>D146</f>
        <v>56.800000000000004</v>
      </c>
      <c r="E174" s="106">
        <f>C174+D174</f>
        <v>127.19999999999999</v>
      </c>
      <c r="F174" s="108">
        <f>C174/E174</f>
        <v>0.55345911949685533</v>
      </c>
      <c r="G174" s="104"/>
      <c r="H174" s="72"/>
      <c r="I174" s="73"/>
      <c r="N174" t="s">
        <v>0</v>
      </c>
    </row>
    <row r="175" spans="1:14" ht="15" customHeight="1" thickBot="1" x14ac:dyDescent="0.25">
      <c r="A175" s="74"/>
      <c r="B175" s="75"/>
      <c r="C175" s="71"/>
      <c r="D175" s="76"/>
      <c r="E175" s="76"/>
      <c r="F175" s="109"/>
      <c r="G175" s="72"/>
      <c r="H175" s="72" t="s">
        <v>0</v>
      </c>
      <c r="I175" s="73" t="s">
        <v>0</v>
      </c>
    </row>
    <row r="176" spans="1:14" ht="15" customHeight="1" x14ac:dyDescent="0.2">
      <c r="A176" s="78" t="s">
        <v>4</v>
      </c>
      <c r="B176" s="80" t="s">
        <v>158</v>
      </c>
      <c r="C176" s="83">
        <f>+C166+C174+C172+C170+H166+C168</f>
        <v>430.59999999999997</v>
      </c>
      <c r="D176" s="84">
        <f>D174+D166</f>
        <v>113</v>
      </c>
      <c r="E176" s="107">
        <f>C176+D176</f>
        <v>543.59999999999991</v>
      </c>
      <c r="F176" s="108">
        <f>C176/E176</f>
        <v>0.79212656364974254</v>
      </c>
      <c r="G176" s="104"/>
      <c r="H176" s="72"/>
      <c r="I176" s="73"/>
      <c r="K176" t="s">
        <v>0</v>
      </c>
    </row>
    <row r="177" spans="1:11" ht="15" x14ac:dyDescent="0.2">
      <c r="A177" s="18"/>
      <c r="B177" s="18"/>
      <c r="C177" s="19"/>
      <c r="D177" s="20"/>
      <c r="E177" s="20"/>
      <c r="F177" s="19"/>
      <c r="G177" s="19"/>
      <c r="H177" s="19"/>
      <c r="I177" s="18"/>
      <c r="K177" s="3" t="s">
        <v>0</v>
      </c>
    </row>
    <row r="181" spans="1:11" x14ac:dyDescent="0.2">
      <c r="H181" s="12" t="s">
        <v>0</v>
      </c>
    </row>
    <row r="184" spans="1:11" x14ac:dyDescent="0.2">
      <c r="B184" s="5"/>
      <c r="C184" s="112"/>
      <c r="E184"/>
      <c r="G184" s="114"/>
      <c r="H184"/>
      <c r="I184" s="1"/>
    </row>
    <row r="185" spans="1:11" x14ac:dyDescent="0.2">
      <c r="E185" s="5"/>
      <c r="G185" s="114"/>
      <c r="H185" s="5"/>
      <c r="I185" s="112"/>
    </row>
    <row r="186" spans="1:11" x14ac:dyDescent="0.2">
      <c r="B186" s="5"/>
      <c r="C186" s="112"/>
      <c r="E186" s="3"/>
      <c r="G186" s="114"/>
      <c r="H186"/>
      <c r="I186" s="1"/>
    </row>
    <row r="187" spans="1:11" x14ac:dyDescent="0.2">
      <c r="E187" s="5"/>
      <c r="G187" s="114"/>
      <c r="H187" s="5"/>
      <c r="I187" s="112"/>
    </row>
    <row r="188" spans="1:11" x14ac:dyDescent="0.2">
      <c r="E188" s="13"/>
      <c r="G188" s="114"/>
      <c r="H188" s="3"/>
      <c r="I188" s="12"/>
    </row>
    <row r="189" spans="1:11" x14ac:dyDescent="0.2">
      <c r="E189" s="115"/>
      <c r="G189" s="114"/>
      <c r="H189" s="5"/>
      <c r="I189" s="112"/>
    </row>
    <row r="190" spans="1:11" x14ac:dyDescent="0.2">
      <c r="E190" s="13"/>
      <c r="G190" s="114"/>
      <c r="H190" s="113"/>
      <c r="I190" s="12"/>
    </row>
    <row r="191" spans="1:11" x14ac:dyDescent="0.2">
      <c r="E191" s="115"/>
      <c r="G191" s="114"/>
      <c r="H191" s="5"/>
      <c r="I191" s="112"/>
    </row>
    <row r="192" spans="1:11" x14ac:dyDescent="0.2">
      <c r="E192" s="13"/>
      <c r="G192" s="114"/>
      <c r="H192" s="113"/>
      <c r="I192" s="12"/>
    </row>
    <row r="193" spans="5:12" x14ac:dyDescent="0.2">
      <c r="E193" s="5"/>
      <c r="G193" s="114"/>
      <c r="H193" s="113"/>
    </row>
    <row r="194" spans="5:12" x14ac:dyDescent="0.2">
      <c r="E194" s="13"/>
      <c r="G194" s="114"/>
    </row>
    <row r="195" spans="5:12" x14ac:dyDescent="0.2">
      <c r="E195" s="115"/>
      <c r="G195" s="114"/>
      <c r="H195" s="12"/>
      <c r="L195" t="s">
        <v>164</v>
      </c>
    </row>
    <row r="196" spans="5:12" x14ac:dyDescent="0.2">
      <c r="E196" s="13"/>
      <c r="G196" s="114"/>
    </row>
    <row r="197" spans="5:12" x14ac:dyDescent="0.2">
      <c r="E197" s="115"/>
      <c r="G197" s="114"/>
    </row>
    <row r="198" spans="5:12" x14ac:dyDescent="0.2">
      <c r="E198" s="13"/>
    </row>
    <row r="199" spans="5:12" x14ac:dyDescent="0.2">
      <c r="E199" s="5"/>
    </row>
    <row r="200" spans="5:12" x14ac:dyDescent="0.2">
      <c r="E200" s="3"/>
    </row>
    <row r="202" spans="5:12" x14ac:dyDescent="0.2">
      <c r="G202" s="112"/>
    </row>
    <row r="203" spans="5:12" x14ac:dyDescent="0.2">
      <c r="G203" s="12"/>
    </row>
    <row r="204" spans="5:12" x14ac:dyDescent="0.2">
      <c r="G204" s="116"/>
    </row>
  </sheetData>
  <mergeCells count="23">
    <mergeCell ref="I131:I140"/>
    <mergeCell ref="I142:I145"/>
    <mergeCell ref="A129:I129"/>
    <mergeCell ref="A97:I97"/>
    <mergeCell ref="I65:I74"/>
    <mergeCell ref="I76:I81"/>
    <mergeCell ref="I99:I110"/>
    <mergeCell ref="I112:I119"/>
    <mergeCell ref="A3:H3"/>
    <mergeCell ref="A32:I32"/>
    <mergeCell ref="A63:I63"/>
    <mergeCell ref="B9:G9"/>
    <mergeCell ref="A14:I14"/>
    <mergeCell ref="A7:I7"/>
    <mergeCell ref="I34:I43"/>
    <mergeCell ref="I45:I54"/>
    <mergeCell ref="I16:I20"/>
    <mergeCell ref="U76:U81"/>
    <mergeCell ref="M32:U32"/>
    <mergeCell ref="U34:U48"/>
    <mergeCell ref="U50:U54"/>
    <mergeCell ref="M63:U63"/>
    <mergeCell ref="U65:U74"/>
  </mergeCells>
  <phoneticPr fontId="0" type="noConversion"/>
  <pageMargins left="0.75" right="0.25" top="1" bottom="1" header="0.5" footer="0.5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workbookViewId="0">
      <selection activeCell="K15" sqref="K15"/>
    </sheetView>
  </sheetViews>
  <sheetFormatPr baseColWidth="10" defaultColWidth="9.140625" defaultRowHeight="12.75" x14ac:dyDescent="0.2"/>
  <cols>
    <col min="8" max="8" width="14.5703125" customWidth="1"/>
    <col min="9" max="9" width="3.140625" customWidth="1"/>
  </cols>
  <sheetData>
    <row r="1" spans="1:9" ht="15" x14ac:dyDescent="0.2">
      <c r="A1" s="18"/>
      <c r="B1" s="18"/>
      <c r="C1" s="19"/>
      <c r="D1" s="20"/>
      <c r="E1" s="20"/>
      <c r="F1" s="19"/>
      <c r="G1" s="19"/>
      <c r="H1" s="19"/>
      <c r="I1" s="18"/>
    </row>
    <row r="2" spans="1:9" x14ac:dyDescent="0.2">
      <c r="A2" s="6"/>
      <c r="B2" s="3"/>
      <c r="C2" s="12"/>
      <c r="D2" s="13"/>
      <c r="E2" s="14" t="s">
        <v>35</v>
      </c>
      <c r="F2" s="93"/>
      <c r="G2" s="15"/>
      <c r="H2" s="16"/>
      <c r="I2" s="16"/>
    </row>
    <row r="3" spans="1:9" x14ac:dyDescent="0.2">
      <c r="A3" s="222" t="s">
        <v>71</v>
      </c>
      <c r="B3" s="223"/>
      <c r="C3" s="223"/>
      <c r="D3" s="223"/>
      <c r="E3" s="223"/>
      <c r="F3" s="223"/>
      <c r="G3" s="223"/>
      <c r="H3" s="223"/>
      <c r="I3" s="224"/>
    </row>
    <row r="4" spans="1:9" ht="48" x14ac:dyDescent="0.25">
      <c r="A4" s="8" t="s">
        <v>5</v>
      </c>
      <c r="B4" s="9" t="s">
        <v>6</v>
      </c>
      <c r="C4" s="9" t="s">
        <v>10</v>
      </c>
      <c r="D4" s="9" t="s">
        <v>7</v>
      </c>
      <c r="E4" s="9" t="s">
        <v>1</v>
      </c>
      <c r="F4" s="9" t="s">
        <v>8</v>
      </c>
      <c r="G4" s="9" t="s">
        <v>13</v>
      </c>
      <c r="H4" s="10" t="s">
        <v>9</v>
      </c>
      <c r="I4" s="23"/>
    </row>
    <row r="5" spans="1:9" ht="15.75" x14ac:dyDescent="0.2">
      <c r="A5" s="118" t="s">
        <v>60</v>
      </c>
      <c r="B5" s="119" t="s">
        <v>76</v>
      </c>
      <c r="C5" s="120"/>
      <c r="D5" s="121"/>
      <c r="E5" s="121"/>
      <c r="F5" s="122"/>
      <c r="G5" s="122"/>
      <c r="H5" s="123">
        <v>0.33333333333333331</v>
      </c>
      <c r="I5" s="242" t="s">
        <v>68</v>
      </c>
    </row>
    <row r="6" spans="1:9" ht="15.75" x14ac:dyDescent="0.2">
      <c r="A6" s="24">
        <v>3</v>
      </c>
      <c r="B6" s="25" t="s">
        <v>37</v>
      </c>
      <c r="C6" s="26"/>
      <c r="D6" s="27">
        <v>46.1</v>
      </c>
      <c r="E6" s="28">
        <f>D6</f>
        <v>46.1</v>
      </c>
      <c r="F6" s="29">
        <v>4.5138888888888888E-2</v>
      </c>
      <c r="G6" s="30">
        <f>E6/F6/24</f>
        <v>42.553846153846159</v>
      </c>
      <c r="H6" s="31">
        <f t="shared" ref="H6:H16" si="0">H5+F6</f>
        <v>0.37847222222222221</v>
      </c>
      <c r="I6" s="243"/>
    </row>
    <row r="7" spans="1:9" ht="15.75" x14ac:dyDescent="0.2">
      <c r="A7" s="144" t="s">
        <v>21</v>
      </c>
      <c r="B7" s="32" t="s">
        <v>38</v>
      </c>
      <c r="C7" s="86">
        <v>15.6</v>
      </c>
      <c r="D7" s="34"/>
      <c r="E7" s="34"/>
      <c r="F7" s="35">
        <v>2.0833333333333333E-3</v>
      </c>
      <c r="G7" s="35"/>
      <c r="H7" s="36">
        <f t="shared" si="0"/>
        <v>0.38055555555555554</v>
      </c>
      <c r="I7" s="243"/>
    </row>
    <row r="8" spans="1:9" ht="15" x14ac:dyDescent="0.2">
      <c r="A8" s="59">
        <v>4</v>
      </c>
      <c r="B8" s="18" t="s">
        <v>16</v>
      </c>
      <c r="C8" s="48"/>
      <c r="D8" s="38">
        <v>47</v>
      </c>
      <c r="E8" s="38">
        <f>D8+C7</f>
        <v>62.6</v>
      </c>
      <c r="F8" s="29">
        <v>5.5555555555555552E-2</v>
      </c>
      <c r="G8" s="30">
        <f>E8/F8/24</f>
        <v>46.95000000000001</v>
      </c>
      <c r="H8" s="31">
        <f t="shared" si="0"/>
        <v>0.43611111111111112</v>
      </c>
      <c r="I8" s="243"/>
    </row>
    <row r="9" spans="1:9" ht="15.75" x14ac:dyDescent="0.2">
      <c r="A9" s="144" t="s">
        <v>25</v>
      </c>
      <c r="B9" s="45" t="s">
        <v>23</v>
      </c>
      <c r="C9" s="86">
        <v>11.6</v>
      </c>
      <c r="D9" s="34"/>
      <c r="E9" s="34"/>
      <c r="F9" s="35">
        <v>2.0833333333333333E-3</v>
      </c>
      <c r="G9" s="35"/>
      <c r="H9" s="36">
        <f t="shared" si="0"/>
        <v>0.43819444444444444</v>
      </c>
      <c r="I9" s="243"/>
    </row>
    <row r="10" spans="1:9" ht="15" x14ac:dyDescent="0.2">
      <c r="A10" s="59">
        <v>5</v>
      </c>
      <c r="B10" s="60" t="s">
        <v>17</v>
      </c>
      <c r="C10" s="48"/>
      <c r="D10" s="38">
        <v>8.3000000000000007</v>
      </c>
      <c r="E10" s="38">
        <f>C9+D10</f>
        <v>19.899999999999999</v>
      </c>
      <c r="F10" s="29">
        <v>1.7361111111111112E-2</v>
      </c>
      <c r="G10" s="30">
        <f>E10/F10/24</f>
        <v>47.759999999999991</v>
      </c>
      <c r="H10" s="31">
        <f t="shared" si="0"/>
        <v>0.45555555555555555</v>
      </c>
      <c r="I10" s="243"/>
    </row>
    <row r="11" spans="1:9" ht="15.75" x14ac:dyDescent="0.2">
      <c r="A11" s="144" t="s">
        <v>26</v>
      </c>
      <c r="B11" s="45" t="s">
        <v>24</v>
      </c>
      <c r="C11" s="86">
        <v>15.6</v>
      </c>
      <c r="D11" s="34"/>
      <c r="E11" s="34"/>
      <c r="F11" s="35">
        <v>2.0833333333333333E-3</v>
      </c>
      <c r="G11" s="35"/>
      <c r="H11" s="36">
        <f t="shared" si="0"/>
        <v>0.45763888888888887</v>
      </c>
      <c r="I11" s="243"/>
    </row>
    <row r="12" spans="1:9" ht="15.75" x14ac:dyDescent="0.2">
      <c r="A12" s="24">
        <v>6</v>
      </c>
      <c r="B12" s="37" t="s">
        <v>34</v>
      </c>
      <c r="C12" s="33"/>
      <c r="D12" s="57">
        <v>24.6</v>
      </c>
      <c r="E12" s="28">
        <f>D12+C11</f>
        <v>40.200000000000003</v>
      </c>
      <c r="F12" s="29">
        <v>3.4722222222222224E-2</v>
      </c>
      <c r="G12" s="30">
        <f>E12/F12/24</f>
        <v>48.24</v>
      </c>
      <c r="H12" s="58">
        <f t="shared" si="0"/>
        <v>0.49236111111111108</v>
      </c>
      <c r="I12" s="243"/>
    </row>
    <row r="13" spans="1:9" ht="15.75" x14ac:dyDescent="0.2">
      <c r="A13" s="144" t="s">
        <v>27</v>
      </c>
      <c r="B13" s="154" t="s">
        <v>39</v>
      </c>
      <c r="C13" s="86">
        <v>14.7</v>
      </c>
      <c r="D13" s="34"/>
      <c r="E13" s="34"/>
      <c r="F13" s="35">
        <v>2.0833333333333333E-3</v>
      </c>
      <c r="G13" s="35"/>
      <c r="H13" s="36">
        <f t="shared" si="0"/>
        <v>0.49444444444444441</v>
      </c>
      <c r="I13" s="249"/>
    </row>
    <row r="14" spans="1:9" ht="15.75" x14ac:dyDescent="0.2">
      <c r="A14" s="24">
        <v>7</v>
      </c>
      <c r="B14" s="37" t="s">
        <v>16</v>
      </c>
      <c r="C14" s="33"/>
      <c r="D14" s="38">
        <v>18.100000000000001</v>
      </c>
      <c r="E14" s="28">
        <f>D14+C13</f>
        <v>32.799999999999997</v>
      </c>
      <c r="F14" s="29">
        <v>3.125E-2</v>
      </c>
      <c r="G14" s="30">
        <f>E14/F14/24</f>
        <v>43.733333333333327</v>
      </c>
      <c r="H14" s="58">
        <f t="shared" si="0"/>
        <v>0.52569444444444446</v>
      </c>
      <c r="I14" s="249"/>
    </row>
    <row r="15" spans="1:9" ht="15.75" x14ac:dyDescent="0.2">
      <c r="A15" s="144" t="s">
        <v>61</v>
      </c>
      <c r="B15" s="45" t="s">
        <v>22</v>
      </c>
      <c r="C15" s="86">
        <v>11.6</v>
      </c>
      <c r="D15" s="34"/>
      <c r="E15" s="34"/>
      <c r="F15" s="35">
        <v>2.0833333333333333E-3</v>
      </c>
      <c r="G15" s="35"/>
      <c r="H15" s="36">
        <f t="shared" si="0"/>
        <v>0.52777777777777779</v>
      </c>
      <c r="I15" s="249"/>
    </row>
    <row r="16" spans="1:9" ht="15.75" x14ac:dyDescent="0.2">
      <c r="A16" s="85" t="s">
        <v>62</v>
      </c>
      <c r="B16" s="37" t="s">
        <v>11</v>
      </c>
      <c r="C16" s="33"/>
      <c r="D16" s="38">
        <v>1.7</v>
      </c>
      <c r="E16" s="28">
        <f>D16+C15</f>
        <v>13.299999999999999</v>
      </c>
      <c r="F16" s="29">
        <v>1.7361111111111112E-2</v>
      </c>
      <c r="G16" s="30">
        <f>E16/F16/24</f>
        <v>31.919999999999998</v>
      </c>
      <c r="H16" s="58">
        <f t="shared" si="0"/>
        <v>0.54513888888888895</v>
      </c>
      <c r="I16" s="250"/>
    </row>
    <row r="17" spans="1:9" ht="15.75" x14ac:dyDescent="0.2">
      <c r="A17" s="24"/>
      <c r="B17" s="87" t="s">
        <v>73</v>
      </c>
      <c r="C17" s="88"/>
      <c r="D17" s="89"/>
      <c r="E17" s="90"/>
      <c r="F17" s="91">
        <v>6.25E-2</v>
      </c>
      <c r="G17" s="91"/>
      <c r="H17" s="92"/>
      <c r="I17" s="131"/>
    </row>
    <row r="18" spans="1:9" ht="15" x14ac:dyDescent="0.2">
      <c r="A18" s="24" t="s">
        <v>63</v>
      </c>
      <c r="B18" s="47" t="s">
        <v>45</v>
      </c>
      <c r="C18" s="46"/>
      <c r="D18" s="38"/>
      <c r="E18" s="28"/>
      <c r="F18" s="29"/>
      <c r="G18" s="30"/>
      <c r="H18" s="58">
        <f>H16+F17</f>
        <v>0.60763888888888895</v>
      </c>
      <c r="I18" s="242" t="s">
        <v>32</v>
      </c>
    </row>
    <row r="19" spans="1:9" ht="15" x14ac:dyDescent="0.2">
      <c r="A19" s="59">
        <v>8</v>
      </c>
      <c r="B19" s="18" t="s">
        <v>17</v>
      </c>
      <c r="C19" s="48"/>
      <c r="D19" s="38">
        <v>6.6</v>
      </c>
      <c r="E19" s="38">
        <f>D19</f>
        <v>6.6</v>
      </c>
      <c r="F19" s="29">
        <v>1.0416666666666666E-2</v>
      </c>
      <c r="G19" s="30">
        <f>E19/F19/24</f>
        <v>26.400000000000002</v>
      </c>
      <c r="H19" s="31">
        <f>H18+F19</f>
        <v>0.61805555555555558</v>
      </c>
      <c r="I19" s="243"/>
    </row>
    <row r="20" spans="1:9" ht="15.75" x14ac:dyDescent="0.2">
      <c r="A20" s="144" t="s">
        <v>64</v>
      </c>
      <c r="B20" s="45" t="s">
        <v>46</v>
      </c>
      <c r="C20" s="86">
        <v>15.6</v>
      </c>
      <c r="D20" s="34"/>
      <c r="E20" s="34"/>
      <c r="F20" s="35">
        <v>2.0833333333333333E-3</v>
      </c>
      <c r="G20" s="35"/>
      <c r="H20" s="36">
        <f>H19+F20</f>
        <v>0.62013888888888891</v>
      </c>
      <c r="I20" s="243"/>
    </row>
    <row r="21" spans="1:9" ht="15.75" x14ac:dyDescent="0.2">
      <c r="A21" s="24">
        <v>9</v>
      </c>
      <c r="B21" s="18" t="s">
        <v>40</v>
      </c>
      <c r="C21" s="26"/>
      <c r="D21" s="27">
        <v>4.3</v>
      </c>
      <c r="E21" s="28">
        <f>D21+C20</f>
        <v>19.899999999999999</v>
      </c>
      <c r="F21" s="29">
        <v>2.0833333333333332E-2</v>
      </c>
      <c r="G21" s="30">
        <f>E21/F21/24</f>
        <v>39.799999999999997</v>
      </c>
      <c r="H21" s="31">
        <f>H20+F21</f>
        <v>0.64097222222222228</v>
      </c>
      <c r="I21" s="243"/>
    </row>
    <row r="22" spans="1:9" ht="15.75" x14ac:dyDescent="0.2">
      <c r="A22" s="144" t="s">
        <v>28</v>
      </c>
      <c r="B22" s="45" t="s">
        <v>72</v>
      </c>
      <c r="C22" s="86">
        <v>16.3</v>
      </c>
      <c r="D22" s="34"/>
      <c r="E22" s="34"/>
      <c r="F22" s="35">
        <v>2.0833333333333333E-3</v>
      </c>
      <c r="G22" s="35"/>
      <c r="H22" s="36">
        <f>H21+F22</f>
        <v>0.6430555555555556</v>
      </c>
      <c r="I22" s="243"/>
    </row>
    <row r="23" spans="1:9" ht="15" x14ac:dyDescent="0.2">
      <c r="A23" s="24" t="s">
        <v>65</v>
      </c>
      <c r="B23" s="25" t="s">
        <v>78</v>
      </c>
      <c r="C23" s="48"/>
      <c r="D23" s="27">
        <v>52.9</v>
      </c>
      <c r="E23" s="141">
        <f>D23+C22</f>
        <v>69.2</v>
      </c>
      <c r="F23" s="29">
        <v>6.25E-2</v>
      </c>
      <c r="G23" s="30">
        <f>E23/F23/24</f>
        <v>46.133333333333333</v>
      </c>
      <c r="H23" s="58">
        <f>H22+F23</f>
        <v>0.7055555555555556</v>
      </c>
      <c r="I23" s="243"/>
    </row>
    <row r="24" spans="1:9" ht="38.25" x14ac:dyDescent="0.2">
      <c r="A24" s="94"/>
      <c r="B24" s="95" t="s">
        <v>74</v>
      </c>
      <c r="C24" s="96">
        <f>+C20+C11+C9+C7+C22+C13+C15</f>
        <v>101</v>
      </c>
      <c r="D24" s="98">
        <f>+D23+D19+D12+D10+D8+D21+D6+D14+D16</f>
        <v>209.59999999999997</v>
      </c>
      <c r="E24" s="98">
        <f>+E23+E19+E12+E10+E8+E21+E6+E14+E16</f>
        <v>310.60000000000002</v>
      </c>
      <c r="F24" s="99">
        <f>C24/E24</f>
        <v>0.32517707662588535</v>
      </c>
      <c r="G24" s="99"/>
      <c r="H24" s="100">
        <f>H23-H5</f>
        <v>0.37222222222222229</v>
      </c>
      <c r="I24" s="132"/>
    </row>
  </sheetData>
  <mergeCells count="3">
    <mergeCell ref="A3:I3"/>
    <mergeCell ref="I5:I16"/>
    <mergeCell ref="I18:I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PLAN ORAR</vt:lpstr>
      <vt:lpstr>Sheet1</vt:lpstr>
    </vt:vector>
  </TitlesOfParts>
  <Company>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</dc:creator>
  <cp:lastModifiedBy>PAUL</cp:lastModifiedBy>
  <cp:lastPrinted>2022-06-09T12:03:59Z</cp:lastPrinted>
  <dcterms:created xsi:type="dcterms:W3CDTF">2007-03-10T12:39:08Z</dcterms:created>
  <dcterms:modified xsi:type="dcterms:W3CDTF">2023-03-01T18:42:05Z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